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13_ncr:1_{8BF30AA8-4AA8-4F7C-B026-2F46B65F33C1}" xr6:coauthVersionLast="47" xr6:coauthVersionMax="47" xr10:uidLastSave="{00000000-0000-0000-0000-000000000000}"/>
  <workbookProtection workbookAlgorithmName="SHA-512" workbookHashValue="FM7y4lpKaIakFoOXujcvVubhgrVaCJe/FRuknp5WTu2Co3KwLPo/uNwsi8k+/Gq0vtvRur9Qzh3fzQdZ3w93eQ==" workbookSaltValue="/4qYWLhbTRBgkGyMZj8WwQ==" workbookSpinCount="100000" lockStructure="1"/>
  <bookViews>
    <workbookView xWindow="600" yWindow="135" windowWidth="26070" windowHeight="15300" firstSheet="2" activeTab="2" xr2:uid="{DA77AC86-0D5A-7047-A5F6-460C420F82C1}"/>
  </bookViews>
  <sheets>
    <sheet name="Teams" sheetId="1" state="hidden" r:id="rId1"/>
    <sheet name="Test Code" sheetId="5" state="hidden" r:id="rId2"/>
    <sheet name="4s Score Card" sheetId="4" r:id="rId3"/>
  </sheets>
  <definedNames>
    <definedName name="AIT_A">Teams!$V$4:$V$26</definedName>
    <definedName name="AIT_B">Teams!$X$4:$X$26</definedName>
    <definedName name="AIT_C">Teams!$Z$4:$Z$26</definedName>
    <definedName name="Kondor">Teams!$AD$4:$AD$26</definedName>
    <definedName name="St_Johns">Teams!$AB$4:$AB$4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2" i="1" l="1"/>
  <c r="AI17" i="1"/>
  <c r="DK6" i="1"/>
  <c r="DK7" i="1"/>
  <c r="DK8" i="1"/>
  <c r="DK9" i="1"/>
  <c r="DK10" i="1"/>
  <c r="DK11" i="1"/>
  <c r="DK13" i="1"/>
  <c r="DK14" i="1"/>
  <c r="DK15" i="1"/>
  <c r="DK16" i="1"/>
  <c r="DK17" i="1"/>
  <c r="DK18" i="1"/>
  <c r="DK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5" i="1"/>
  <c r="CE6" i="1"/>
  <c r="CE7" i="1"/>
  <c r="CE8" i="1"/>
  <c r="CE9" i="1"/>
  <c r="CE10" i="1"/>
  <c r="CE11" i="1"/>
  <c r="CE12" i="1"/>
  <c r="CE13" i="1"/>
  <c r="CE14" i="1"/>
  <c r="CE15" i="1"/>
  <c r="CE5" i="1"/>
  <c r="AI6" i="1"/>
  <c r="AI7" i="1"/>
  <c r="AI8" i="1"/>
  <c r="AI9" i="1"/>
  <c r="AI10" i="1"/>
  <c r="AI11" i="1"/>
  <c r="AI12" i="1"/>
  <c r="AI13" i="1"/>
  <c r="AI14" i="1"/>
  <c r="AI15" i="1"/>
  <c r="AI16" i="1"/>
  <c r="AI18" i="1"/>
  <c r="AI19" i="1"/>
  <c r="AI20" i="1"/>
  <c r="AI21" i="1"/>
  <c r="AI22" i="1"/>
  <c r="AI23" i="1"/>
  <c r="AI24" i="1"/>
  <c r="AI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5" i="1"/>
  <c r="G20" i="5"/>
  <c r="G28" i="5" s="1"/>
  <c r="G17" i="5"/>
  <c r="G25" i="5" s="1"/>
  <c r="G19" i="5"/>
  <c r="G27" i="5" s="1"/>
  <c r="G15" i="5"/>
  <c r="G23" i="5" s="1"/>
  <c r="H20" i="5"/>
  <c r="H28" i="5" s="1"/>
  <c r="H19" i="5"/>
  <c r="H27" i="5" s="1"/>
  <c r="H18" i="5"/>
  <c r="H26" i="5" s="1"/>
  <c r="G18" i="5"/>
  <c r="G26" i="5" s="1"/>
  <c r="H17" i="5"/>
  <c r="H25" i="5" s="1"/>
  <c r="H16" i="5"/>
  <c r="H24" i="5" s="1"/>
  <c r="G16" i="5"/>
  <c r="G24" i="5" s="1"/>
  <c r="H15" i="5"/>
  <c r="H23" i="5" s="1"/>
  <c r="Q52" i="1"/>
  <c r="Q51" i="1"/>
  <c r="Q50" i="1"/>
  <c r="Q49" i="1"/>
  <c r="Q48" i="1"/>
  <c r="Q47" i="1"/>
  <c r="Q46" i="1"/>
  <c r="Q45" i="1"/>
  <c r="H6" i="1"/>
  <c r="H265" i="1"/>
  <c r="A265" i="1" s="1"/>
  <c r="H264" i="1"/>
  <c r="A264" i="1" s="1"/>
  <c r="H263" i="1"/>
  <c r="A263" i="1" s="1"/>
  <c r="H262" i="1"/>
  <c r="A262" i="1" s="1"/>
  <c r="H261" i="1"/>
  <c r="A261" i="1" s="1"/>
  <c r="H260" i="1"/>
  <c r="A260" i="1" s="1"/>
  <c r="H259" i="1"/>
  <c r="A259" i="1" s="1"/>
  <c r="H258" i="1"/>
  <c r="A258" i="1"/>
  <c r="H257" i="1"/>
  <c r="A257" i="1" s="1"/>
  <c r="H256" i="1"/>
  <c r="A256" i="1" s="1"/>
  <c r="H255" i="1"/>
  <c r="A255" i="1" s="1"/>
  <c r="H254" i="1"/>
  <c r="A254" i="1" s="1"/>
  <c r="H253" i="1"/>
  <c r="A253" i="1" s="1"/>
  <c r="H252" i="1"/>
  <c r="A252" i="1" s="1"/>
  <c r="H251" i="1"/>
  <c r="A251" i="1"/>
  <c r="H250" i="1"/>
  <c r="A250" i="1" s="1"/>
  <c r="H249" i="1"/>
  <c r="A249" i="1" s="1"/>
  <c r="H248" i="1"/>
  <c r="A248" i="1" s="1"/>
  <c r="H247" i="1"/>
  <c r="A247" i="1" s="1"/>
  <c r="H246" i="1"/>
  <c r="A246" i="1" s="1"/>
  <c r="Q37" i="1"/>
  <c r="R37" i="1" s="1"/>
  <c r="Q36" i="1"/>
  <c r="R36" i="1" s="1"/>
  <c r="Q35" i="1"/>
  <c r="R35" i="1" s="1"/>
  <c r="Q32" i="1"/>
  <c r="R32" i="1" s="1"/>
  <c r="Q31" i="1"/>
  <c r="R31" i="1" s="1"/>
  <c r="Q30" i="1"/>
  <c r="R30" i="1" s="1"/>
  <c r="Q27" i="1"/>
  <c r="R27" i="1" s="1"/>
  <c r="Q26" i="1"/>
  <c r="R26" i="1" s="1"/>
  <c r="Q25" i="1"/>
  <c r="R25" i="1" s="1"/>
  <c r="R28" i="1" s="1"/>
  <c r="Q28" i="1" s="1"/>
  <c r="Q22" i="1"/>
  <c r="R22" i="1" s="1"/>
  <c r="Q21" i="1"/>
  <c r="R21" i="1" s="1"/>
  <c r="Q20" i="1"/>
  <c r="R20" i="1" s="1"/>
  <c r="R23" i="1" s="1"/>
  <c r="Q23" i="1" s="1"/>
  <c r="Q17" i="1"/>
  <c r="R17" i="1" s="1"/>
  <c r="Q16" i="1"/>
  <c r="R16" i="1" s="1"/>
  <c r="Q15" i="1"/>
  <c r="R15" i="1" s="1"/>
  <c r="Q12" i="1"/>
  <c r="R12" i="1" s="1"/>
  <c r="Q11" i="1"/>
  <c r="R11" i="1" s="1"/>
  <c r="Q10" i="1"/>
  <c r="R10" i="1" s="1"/>
  <c r="Q8" i="1"/>
  <c r="Q7" i="1"/>
  <c r="I38" i="4"/>
  <c r="I37" i="4"/>
  <c r="H38" i="4"/>
  <c r="H37" i="4"/>
  <c r="F38" i="4"/>
  <c r="F37" i="4"/>
  <c r="E38" i="4"/>
  <c r="E37" i="4"/>
  <c r="C38" i="4"/>
  <c r="C37" i="4"/>
  <c r="B38" i="4"/>
  <c r="B37" i="4"/>
  <c r="I26" i="4"/>
  <c r="I25" i="4"/>
  <c r="H26" i="4"/>
  <c r="H25" i="4"/>
  <c r="F26" i="4"/>
  <c r="F25" i="4"/>
  <c r="E26" i="4"/>
  <c r="E25" i="4"/>
  <c r="C26" i="4"/>
  <c r="C25" i="4"/>
  <c r="B26" i="4"/>
  <c r="B25" i="4"/>
  <c r="H244" i="1"/>
  <c r="H243" i="1"/>
  <c r="A243" i="1" s="1"/>
  <c r="H242" i="1"/>
  <c r="H241" i="1"/>
  <c r="A241" i="1" s="1"/>
  <c r="H240" i="1"/>
  <c r="H239" i="1"/>
  <c r="A239" i="1" s="1"/>
  <c r="H238" i="1"/>
  <c r="H237" i="1"/>
  <c r="A237" i="1" s="1"/>
  <c r="H236" i="1"/>
  <c r="H235" i="1"/>
  <c r="A235" i="1" s="1"/>
  <c r="H234" i="1"/>
  <c r="A234" i="1" s="1"/>
  <c r="H233" i="1"/>
  <c r="A233" i="1" s="1"/>
  <c r="H232" i="1"/>
  <c r="H231" i="1"/>
  <c r="A231" i="1" s="1"/>
  <c r="H230" i="1"/>
  <c r="H229" i="1"/>
  <c r="A229" i="1" s="1"/>
  <c r="H228" i="1"/>
  <c r="A228" i="1" s="1"/>
  <c r="H227" i="1"/>
  <c r="H226" i="1"/>
  <c r="A226" i="1" s="1"/>
  <c r="H225" i="1"/>
  <c r="A225" i="1" s="1"/>
  <c r="H224" i="1"/>
  <c r="H223" i="1"/>
  <c r="A223" i="1" s="1"/>
  <c r="H222" i="1"/>
  <c r="A222" i="1" s="1"/>
  <c r="H221" i="1"/>
  <c r="H220" i="1"/>
  <c r="H219" i="1"/>
  <c r="H218" i="1"/>
  <c r="A218" i="1" s="1"/>
  <c r="H217" i="1"/>
  <c r="A217" i="1" s="1"/>
  <c r="H216" i="1"/>
  <c r="H215" i="1"/>
  <c r="A215" i="1" s="1"/>
  <c r="H213" i="1"/>
  <c r="H212" i="1"/>
  <c r="A212" i="1" s="1"/>
  <c r="H211" i="1"/>
  <c r="A211" i="1" s="1"/>
  <c r="H210" i="1"/>
  <c r="A210" i="1" s="1"/>
  <c r="H209" i="1"/>
  <c r="A209" i="1" s="1"/>
  <c r="H208" i="1"/>
  <c r="A208" i="1" s="1"/>
  <c r="H207" i="1"/>
  <c r="H206" i="1"/>
  <c r="A206" i="1" s="1"/>
  <c r="H205" i="1"/>
  <c r="A205" i="1" s="1"/>
  <c r="H204" i="1"/>
  <c r="A204" i="1" s="1"/>
  <c r="H203" i="1"/>
  <c r="A203" i="1" s="1"/>
  <c r="H202" i="1"/>
  <c r="A202" i="1" s="1"/>
  <c r="H201" i="1"/>
  <c r="A201" i="1" s="1"/>
  <c r="H200" i="1"/>
  <c r="A200" i="1" s="1"/>
  <c r="H199" i="1"/>
  <c r="H198" i="1"/>
  <c r="A198" i="1" s="1"/>
  <c r="H197" i="1"/>
  <c r="H196" i="1"/>
  <c r="A196" i="1" s="1"/>
  <c r="H195" i="1"/>
  <c r="A195" i="1" s="1"/>
  <c r="H194" i="1"/>
  <c r="A194" i="1" s="1"/>
  <c r="H193" i="1"/>
  <c r="A193" i="1" s="1"/>
  <c r="H192" i="1"/>
  <c r="A192" i="1" s="1"/>
  <c r="H191" i="1"/>
  <c r="H190" i="1"/>
  <c r="H189" i="1"/>
  <c r="A189" i="1" s="1"/>
  <c r="H188" i="1"/>
  <c r="A188" i="1" s="1"/>
  <c r="H187" i="1"/>
  <c r="H186" i="1"/>
  <c r="A186" i="1" s="1"/>
  <c r="H185" i="1"/>
  <c r="A185" i="1" s="1"/>
  <c r="H184" i="1"/>
  <c r="A184" i="1" s="1"/>
  <c r="H286" i="1"/>
  <c r="H285" i="1"/>
  <c r="A285" i="1" s="1"/>
  <c r="H284" i="1"/>
  <c r="A284" i="1" s="1"/>
  <c r="H283" i="1"/>
  <c r="A283" i="1" s="1"/>
  <c r="H282" i="1"/>
  <c r="A282" i="1" s="1"/>
  <c r="H281" i="1"/>
  <c r="A281" i="1" s="1"/>
  <c r="H280" i="1"/>
  <c r="H279" i="1"/>
  <c r="A279" i="1" s="1"/>
  <c r="H278" i="1"/>
  <c r="H277" i="1"/>
  <c r="H276" i="1"/>
  <c r="A276" i="1" s="1"/>
  <c r="H275" i="1"/>
  <c r="A275" i="1" s="1"/>
  <c r="H274" i="1"/>
  <c r="H273" i="1"/>
  <c r="A273" i="1" s="1"/>
  <c r="H272" i="1"/>
  <c r="H271" i="1"/>
  <c r="H270" i="1"/>
  <c r="A270" i="1" s="1"/>
  <c r="H269" i="1"/>
  <c r="A269" i="1" s="1"/>
  <c r="H268" i="1"/>
  <c r="A268" i="1" s="1"/>
  <c r="H267" i="1"/>
  <c r="A267" i="1" s="1"/>
  <c r="H54" i="1"/>
  <c r="A54" i="1" s="1"/>
  <c r="H55" i="1"/>
  <c r="A55" i="1" s="1"/>
  <c r="H56" i="1"/>
  <c r="H57" i="1"/>
  <c r="H58" i="1"/>
  <c r="H59" i="1"/>
  <c r="H60" i="1"/>
  <c r="A60" i="1" s="1"/>
  <c r="H61" i="1"/>
  <c r="A61" i="1" s="1"/>
  <c r="H62" i="1"/>
  <c r="A62" i="1" s="1"/>
  <c r="H63" i="1"/>
  <c r="A63" i="1" s="1"/>
  <c r="H64" i="1"/>
  <c r="H65" i="1"/>
  <c r="A65" i="1" s="1"/>
  <c r="H66" i="1"/>
  <c r="A66" i="1" s="1"/>
  <c r="H67" i="1"/>
  <c r="A67" i="1" s="1"/>
  <c r="H68" i="1"/>
  <c r="A68" i="1" s="1"/>
  <c r="H69" i="1"/>
  <c r="A69" i="1" s="1"/>
  <c r="H70" i="1"/>
  <c r="A70" i="1" s="1"/>
  <c r="H71" i="1"/>
  <c r="A71" i="1" s="1"/>
  <c r="H74" i="1"/>
  <c r="H75" i="1"/>
  <c r="A75" i="1" s="1"/>
  <c r="H76" i="1"/>
  <c r="H77" i="1"/>
  <c r="A77" i="1" s="1"/>
  <c r="H78" i="1"/>
  <c r="H79" i="1"/>
  <c r="A79" i="1" s="1"/>
  <c r="H80" i="1"/>
  <c r="H81" i="1"/>
  <c r="A81" i="1" s="1"/>
  <c r="H82" i="1"/>
  <c r="H83" i="1"/>
  <c r="A83" i="1" s="1"/>
  <c r="H84" i="1"/>
  <c r="A84" i="1" s="1"/>
  <c r="H85" i="1"/>
  <c r="A85" i="1" s="1"/>
  <c r="H86" i="1"/>
  <c r="A86" i="1" s="1"/>
  <c r="H87" i="1"/>
  <c r="A87" i="1" s="1"/>
  <c r="H88" i="1"/>
  <c r="A88" i="1" s="1"/>
  <c r="H89" i="1"/>
  <c r="A89" i="1" s="1"/>
  <c r="H90" i="1"/>
  <c r="A90" i="1" s="1"/>
  <c r="H91" i="1"/>
  <c r="A91" i="1" s="1"/>
  <c r="H92" i="1"/>
  <c r="H93" i="1"/>
  <c r="A93" i="1" s="1"/>
  <c r="H53" i="1"/>
  <c r="H52" i="1"/>
  <c r="A52" i="1" s="1"/>
  <c r="H51" i="1"/>
  <c r="H50" i="1"/>
  <c r="A50" i="1" s="1"/>
  <c r="H140" i="1"/>
  <c r="A140" i="1" s="1"/>
  <c r="H139" i="1"/>
  <c r="A139" i="1" s="1"/>
  <c r="H138" i="1"/>
  <c r="A138" i="1" s="1"/>
  <c r="H137" i="1"/>
  <c r="A137" i="1" s="1"/>
  <c r="H136" i="1"/>
  <c r="A136" i="1" s="1"/>
  <c r="H135" i="1"/>
  <c r="A135" i="1" s="1"/>
  <c r="H134" i="1"/>
  <c r="A134" i="1" s="1"/>
  <c r="H133" i="1"/>
  <c r="A133" i="1" s="1"/>
  <c r="H132" i="1"/>
  <c r="H131" i="1"/>
  <c r="A131" i="1" s="1"/>
  <c r="H130" i="1"/>
  <c r="H129" i="1"/>
  <c r="A129" i="1" s="1"/>
  <c r="H128" i="1"/>
  <c r="A128" i="1" s="1"/>
  <c r="H127" i="1"/>
  <c r="A127" i="1" s="1"/>
  <c r="H126" i="1"/>
  <c r="H125" i="1"/>
  <c r="A125" i="1" s="1"/>
  <c r="H124" i="1"/>
  <c r="H123" i="1"/>
  <c r="A123" i="1" s="1"/>
  <c r="H122" i="1"/>
  <c r="A122" i="1" s="1"/>
  <c r="H121" i="1"/>
  <c r="A121" i="1" s="1"/>
  <c r="H119" i="1"/>
  <c r="A119" i="1" s="1"/>
  <c r="H118" i="1"/>
  <c r="A118" i="1" s="1"/>
  <c r="H117" i="1"/>
  <c r="A117" i="1" s="1"/>
  <c r="H116" i="1"/>
  <c r="A116" i="1" s="1"/>
  <c r="H115" i="1"/>
  <c r="A115" i="1" s="1"/>
  <c r="H114" i="1"/>
  <c r="A114" i="1" s="1"/>
  <c r="H113" i="1"/>
  <c r="H112" i="1"/>
  <c r="H111" i="1"/>
  <c r="A111" i="1" s="1"/>
  <c r="H109" i="1"/>
  <c r="A109" i="1" s="1"/>
  <c r="H110" i="1"/>
  <c r="H108" i="1"/>
  <c r="A108" i="1" s="1"/>
  <c r="H161" i="1"/>
  <c r="A161" i="1" s="1"/>
  <c r="H160" i="1"/>
  <c r="A160" i="1" s="1"/>
  <c r="H159" i="1"/>
  <c r="A159" i="1" s="1"/>
  <c r="H158" i="1"/>
  <c r="A158" i="1" s="1"/>
  <c r="H157" i="1"/>
  <c r="A157" i="1" s="1"/>
  <c r="H156" i="1"/>
  <c r="H155" i="1"/>
  <c r="A155" i="1" s="1"/>
  <c r="H154" i="1"/>
  <c r="A154" i="1" s="1"/>
  <c r="H153" i="1"/>
  <c r="A153" i="1" s="1"/>
  <c r="H152" i="1"/>
  <c r="H151" i="1"/>
  <c r="H150" i="1"/>
  <c r="A150" i="1" s="1"/>
  <c r="H149" i="1"/>
  <c r="A149" i="1" s="1"/>
  <c r="H148" i="1"/>
  <c r="A148" i="1" s="1"/>
  <c r="H147" i="1"/>
  <c r="A147" i="1" s="1"/>
  <c r="H146" i="1"/>
  <c r="A146" i="1" s="1"/>
  <c r="H145" i="1"/>
  <c r="A145" i="1" s="1"/>
  <c r="H144" i="1"/>
  <c r="A144" i="1" s="1"/>
  <c r="H143" i="1"/>
  <c r="A143" i="1" s="1"/>
  <c r="H142" i="1"/>
  <c r="A142" i="1" s="1"/>
  <c r="H39" i="1"/>
  <c r="A39" i="1" s="1"/>
  <c r="H40" i="1"/>
  <c r="A40" i="1" s="1"/>
  <c r="H41" i="1"/>
  <c r="A41" i="1" s="1"/>
  <c r="H42" i="1"/>
  <c r="A42" i="1" s="1"/>
  <c r="H43" i="1"/>
  <c r="A43" i="1" s="1"/>
  <c r="H44" i="1"/>
  <c r="A44" i="1" s="1"/>
  <c r="H45" i="1"/>
  <c r="H46" i="1"/>
  <c r="A46" i="1" s="1"/>
  <c r="H47" i="1"/>
  <c r="A47" i="1" s="1"/>
  <c r="H48" i="1"/>
  <c r="H163" i="1"/>
  <c r="H164" i="1"/>
  <c r="A164" i="1" s="1"/>
  <c r="H165" i="1"/>
  <c r="A165" i="1" s="1"/>
  <c r="H166" i="1"/>
  <c r="A166" i="1" s="1"/>
  <c r="H167" i="1"/>
  <c r="A167" i="1" s="1"/>
  <c r="H168" i="1"/>
  <c r="A168" i="1" s="1"/>
  <c r="H169" i="1"/>
  <c r="A169" i="1" s="1"/>
  <c r="H170" i="1"/>
  <c r="A170" i="1" s="1"/>
  <c r="H171" i="1"/>
  <c r="A171" i="1" s="1"/>
  <c r="H172" i="1"/>
  <c r="H173" i="1"/>
  <c r="A173" i="1" s="1"/>
  <c r="H174" i="1"/>
  <c r="A174" i="1" s="1"/>
  <c r="H175" i="1"/>
  <c r="H176" i="1"/>
  <c r="A176" i="1" s="1"/>
  <c r="H177" i="1"/>
  <c r="A177" i="1" s="1"/>
  <c r="H178" i="1"/>
  <c r="A178" i="1" s="1"/>
  <c r="H179" i="1"/>
  <c r="H180" i="1"/>
  <c r="A180" i="1" s="1"/>
  <c r="H181" i="1"/>
  <c r="A181" i="1" s="1"/>
  <c r="H182" i="1"/>
  <c r="A182" i="1" s="1"/>
  <c r="H95" i="1"/>
  <c r="A95" i="1" s="1"/>
  <c r="H96" i="1"/>
  <c r="A96" i="1" s="1"/>
  <c r="H97" i="1"/>
  <c r="A97" i="1" s="1"/>
  <c r="H98" i="1"/>
  <c r="A98" i="1" s="1"/>
  <c r="H99" i="1"/>
  <c r="A99" i="1" s="1"/>
  <c r="H100" i="1"/>
  <c r="A100" i="1" s="1"/>
  <c r="H101" i="1"/>
  <c r="A101" i="1" s="1"/>
  <c r="H102" i="1"/>
  <c r="A102" i="1" s="1"/>
  <c r="H103" i="1"/>
  <c r="H104" i="1"/>
  <c r="A104" i="1" s="1"/>
  <c r="H105" i="1"/>
  <c r="A105" i="1" s="1"/>
  <c r="H106" i="1"/>
  <c r="H38" i="1"/>
  <c r="H37" i="1"/>
  <c r="A37" i="1" s="1"/>
  <c r="H288" i="1"/>
  <c r="A288" i="1" s="1"/>
  <c r="H289" i="1"/>
  <c r="A289" i="1" s="1"/>
  <c r="H290" i="1"/>
  <c r="A290" i="1" s="1"/>
  <c r="H291" i="1"/>
  <c r="A291" i="1" s="1"/>
  <c r="H7" i="1"/>
  <c r="H8" i="1"/>
  <c r="A8" i="1" s="1"/>
  <c r="H9" i="1"/>
  <c r="A9" i="1" s="1"/>
  <c r="H10" i="1"/>
  <c r="A10" i="1" s="1"/>
  <c r="H11" i="1"/>
  <c r="A11" i="1" s="1"/>
  <c r="H12" i="1"/>
  <c r="A12" i="1" s="1"/>
  <c r="H13" i="1"/>
  <c r="H14" i="1"/>
  <c r="A14" i="1" s="1"/>
  <c r="H15" i="1"/>
  <c r="A15" i="1" s="1"/>
  <c r="H16" i="1"/>
  <c r="A16" i="1" s="1"/>
  <c r="H17" i="1"/>
  <c r="H18" i="1"/>
  <c r="A18" i="1" s="1"/>
  <c r="H19" i="1"/>
  <c r="A19" i="1" s="1"/>
  <c r="H20" i="1"/>
  <c r="A20" i="1" s="1"/>
  <c r="H21" i="1"/>
  <c r="A21" i="1" s="1"/>
  <c r="H22" i="1"/>
  <c r="A22" i="1" s="1"/>
  <c r="H23" i="1"/>
  <c r="H24" i="1"/>
  <c r="A24" i="1" s="1"/>
  <c r="H25" i="1"/>
  <c r="A25" i="1" s="1"/>
  <c r="H26" i="1"/>
  <c r="A26" i="1" s="1"/>
  <c r="H27" i="1"/>
  <c r="A27" i="1" s="1"/>
  <c r="H28" i="1"/>
  <c r="A28" i="1" s="1"/>
  <c r="H29" i="1"/>
  <c r="A29" i="1" s="1"/>
  <c r="H30" i="1"/>
  <c r="A30" i="1" s="1"/>
  <c r="H31" i="1"/>
  <c r="A31" i="1" s="1"/>
  <c r="H32" i="1"/>
  <c r="A32" i="1" s="1"/>
  <c r="H33" i="1"/>
  <c r="H34" i="1"/>
  <c r="A34" i="1" s="1"/>
  <c r="H35" i="1"/>
  <c r="A35" i="1" s="1"/>
  <c r="A232" i="1"/>
  <c r="A17" i="1"/>
  <c r="A274" i="1"/>
  <c r="A48" i="1"/>
  <c r="A219" i="1"/>
  <c r="A199" i="1"/>
  <c r="A175" i="1"/>
  <c r="A187" i="1"/>
  <c r="A220" i="1"/>
  <c r="A236" i="1"/>
  <c r="A110" i="1"/>
  <c r="A130" i="1"/>
  <c r="A221" i="1"/>
  <c r="A112" i="1"/>
  <c r="A92" i="1"/>
  <c r="A280" i="1"/>
  <c r="A238" i="1"/>
  <c r="A106" i="1"/>
  <c r="A113" i="1"/>
  <c r="A190" i="1"/>
  <c r="A179" i="1"/>
  <c r="A224" i="1"/>
  <c r="A240" i="1"/>
  <c r="A33" i="1"/>
  <c r="A51" i="1"/>
  <c r="A59" i="1"/>
  <c r="A45" i="1"/>
  <c r="A172" i="1"/>
  <c r="A207" i="1"/>
  <c r="A126" i="1"/>
  <c r="A277" i="1"/>
  <c r="A103" i="1"/>
  <c r="A57" i="1"/>
  <c r="A242" i="1"/>
  <c r="A163" i="1"/>
  <c r="A58" i="1"/>
  <c r="A56" i="1"/>
  <c r="A227" i="1"/>
  <c r="A80" i="1"/>
  <c r="A78" i="1"/>
  <c r="A151" i="1"/>
  <c r="A74" i="1"/>
  <c r="A156" i="1"/>
  <c r="A286" i="1"/>
  <c r="A244" i="1"/>
  <c r="A38" i="1"/>
  <c r="A53" i="1"/>
  <c r="A76" i="1"/>
  <c r="A152" i="1"/>
  <c r="A132" i="1"/>
  <c r="A7" i="1"/>
  <c r="A271" i="1"/>
  <c r="A216" i="1"/>
  <c r="A13" i="1"/>
  <c r="A278" i="1"/>
  <c r="A191" i="1"/>
  <c r="A23" i="1"/>
  <c r="A6" i="1"/>
  <c r="A124" i="1"/>
  <c r="A82" i="1"/>
  <c r="A64" i="1"/>
  <c r="A272" i="1"/>
  <c r="A197" i="1"/>
  <c r="A213" i="1"/>
  <c r="A230" i="1"/>
  <c r="C5" i="4" l="1"/>
  <c r="B49" i="4" s="1"/>
  <c r="C51" i="4"/>
  <c r="F5" i="4"/>
  <c r="B48" i="4" s="1"/>
  <c r="C7" i="4"/>
  <c r="B12" i="4" s="1"/>
  <c r="B51" i="4"/>
  <c r="Q43" i="1"/>
  <c r="C20" i="4" s="1"/>
  <c r="R48" i="1" s="1"/>
  <c r="F8" i="4"/>
  <c r="C8" i="4"/>
  <c r="H12" i="4" s="1"/>
  <c r="F7" i="4"/>
  <c r="R13" i="1"/>
  <c r="Q13" i="1" s="1"/>
  <c r="C33" i="4" s="1"/>
  <c r="R33" i="1"/>
  <c r="Q33" i="1" s="1"/>
  <c r="F45" i="4" s="1"/>
  <c r="R18" i="1"/>
  <c r="Q18" i="1" s="1"/>
  <c r="F33" i="4" s="1"/>
  <c r="R38" i="1"/>
  <c r="Q38" i="1" s="1"/>
  <c r="I45" i="4" s="1"/>
  <c r="H35" i="5"/>
  <c r="H43" i="5" s="1"/>
  <c r="G35" i="5"/>
  <c r="G43" i="5" s="1"/>
  <c r="G51" i="5" s="1"/>
  <c r="H32" i="5"/>
  <c r="G32" i="5"/>
  <c r="G40" i="5" s="1"/>
  <c r="G48" i="5" s="1"/>
  <c r="H33" i="5"/>
  <c r="G33" i="5"/>
  <c r="G41" i="5" s="1"/>
  <c r="G49" i="5" s="1"/>
  <c r="H34" i="5"/>
  <c r="G34" i="5"/>
  <c r="H31" i="5"/>
  <c r="G31" i="5"/>
  <c r="H36" i="5"/>
  <c r="G36" i="5"/>
  <c r="G44" i="5" s="1"/>
  <c r="G52" i="5" s="1"/>
  <c r="I33" i="4"/>
  <c r="C45" i="4"/>
  <c r="I18" i="4" l="1"/>
  <c r="R51" i="1" s="1"/>
  <c r="C14" i="4"/>
  <c r="R45" i="1" s="1"/>
  <c r="R59" i="1" s="1"/>
  <c r="E40" i="4" s="1"/>
  <c r="C18" i="4"/>
  <c r="R47" i="1" s="1"/>
  <c r="R56" i="1" s="1"/>
  <c r="E28" i="4" s="1"/>
  <c r="I20" i="4"/>
  <c r="R52" i="1" s="1"/>
  <c r="I16" i="4"/>
  <c r="R50" i="1" s="1"/>
  <c r="C16" i="4"/>
  <c r="R46" i="1" s="1"/>
  <c r="R58" i="1" s="1"/>
  <c r="B40" i="4" s="1"/>
  <c r="Q6" i="1"/>
  <c r="I14" i="4"/>
  <c r="R49" i="1" s="1"/>
  <c r="G42" i="5"/>
  <c r="G50" i="5" s="1"/>
  <c r="G39" i="5"/>
  <c r="G47" i="5" s="1"/>
  <c r="H40" i="5"/>
  <c r="H42" i="5"/>
  <c r="H44" i="5"/>
  <c r="H39" i="5"/>
  <c r="H51" i="5"/>
  <c r="H58" i="5" s="1"/>
  <c r="H41" i="5"/>
  <c r="G58" i="5"/>
  <c r="S56" i="1" l="1"/>
  <c r="F28" i="4" s="1"/>
  <c r="S58" i="1"/>
  <c r="C40" i="4" s="1"/>
  <c r="S55" i="1"/>
  <c r="C28" i="4" s="1"/>
  <c r="R60" i="1"/>
  <c r="H40" i="4" s="1"/>
  <c r="S57" i="1"/>
  <c r="I28" i="4" s="1"/>
  <c r="R55" i="1"/>
  <c r="B28" i="4" s="1"/>
  <c r="R57" i="1"/>
  <c r="H28" i="4" s="1"/>
  <c r="S60" i="1"/>
  <c r="I40" i="4" s="1"/>
  <c r="S59" i="1"/>
  <c r="F40" i="4" s="1"/>
  <c r="H48" i="5"/>
  <c r="G55" i="5" s="1"/>
  <c r="H52" i="5"/>
  <c r="G59" i="5" s="1"/>
  <c r="H50" i="5"/>
  <c r="G57" i="5" s="1"/>
  <c r="H49" i="5"/>
  <c r="G56" i="5" s="1"/>
  <c r="H47" i="5"/>
  <c r="G54" i="5" s="1"/>
  <c r="H54" i="5"/>
  <c r="S105" i="1" l="1"/>
  <c r="S103" i="1"/>
  <c r="R103" i="1"/>
  <c r="R41" i="1"/>
  <c r="C52" i="4" s="1"/>
  <c r="S102" i="1"/>
  <c r="Q41" i="1"/>
  <c r="B52" i="4" s="1"/>
  <c r="R105" i="1"/>
  <c r="R106" i="1"/>
  <c r="R107" i="1"/>
  <c r="S106" i="1"/>
  <c r="S107" i="1"/>
  <c r="S104" i="1"/>
  <c r="R102" i="1"/>
  <c r="S110" i="1" s="1"/>
  <c r="R104" i="1"/>
  <c r="H55" i="5"/>
  <c r="H57" i="5"/>
  <c r="H59" i="5"/>
  <c r="H56" i="5"/>
  <c r="R113" i="1" l="1"/>
  <c r="F49" i="4"/>
  <c r="R111" i="1"/>
  <c r="S111" i="1"/>
  <c r="K49" i="4"/>
  <c r="S113" i="1"/>
  <c r="S115" i="1"/>
  <c r="R115" i="1"/>
  <c r="R114" i="1"/>
  <c r="S114" i="1"/>
  <c r="R112" i="1"/>
  <c r="S112" i="1"/>
  <c r="R110" i="1"/>
  <c r="R118" i="1" s="1"/>
  <c r="R121" i="1" l="1"/>
  <c r="S119" i="1"/>
  <c r="R119" i="1"/>
  <c r="S121" i="1"/>
  <c r="S123" i="1"/>
  <c r="R123" i="1"/>
  <c r="R122" i="1"/>
  <c r="S120" i="1"/>
  <c r="R120" i="1"/>
  <c r="S122" i="1"/>
  <c r="S118" i="1"/>
</calcChain>
</file>

<file path=xl/sharedStrings.xml><?xml version="1.0" encoding="utf-8"?>
<sst xmlns="http://schemas.openxmlformats.org/spreadsheetml/2006/main" count="3496" uniqueCount="1231">
  <si>
    <t>Home Team</t>
  </si>
  <si>
    <t>Away Team</t>
  </si>
  <si>
    <t>Home</t>
  </si>
  <si>
    <t>Away</t>
  </si>
  <si>
    <t>-</t>
  </si>
  <si>
    <t>Winner</t>
  </si>
  <si>
    <t>C</t>
  </si>
  <si>
    <t>Score</t>
  </si>
  <si>
    <t>Tests</t>
  </si>
  <si>
    <t>Please set match date.</t>
  </si>
  <si>
    <t>Day</t>
  </si>
  <si>
    <t>Month</t>
  </si>
  <si>
    <t>Year</t>
  </si>
  <si>
    <t>Oct</t>
  </si>
  <si>
    <t>Nov</t>
  </si>
  <si>
    <t>Dec</t>
  </si>
  <si>
    <t>Jan</t>
  </si>
  <si>
    <t>Feb</t>
  </si>
  <si>
    <t>Mar</t>
  </si>
  <si>
    <t>Apr</t>
  </si>
  <si>
    <t>May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</si>
  <si>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</si>
  <si>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</si>
  <si>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</si>
  <si>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</si>
  <si>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</si>
  <si>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</si>
  <si>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</si>
  <si>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</si>
  <si>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</si>
  <si>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</si>
  <si>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</si>
  <si>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</si>
  <si>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</si>
  <si>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</si>
  <si>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</si>
  <si>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</si>
  <si>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</si>
  <si>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</si>
  <si>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</si>
  <si>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</si>
  <si>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</si>
  <si>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</si>
  <si>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</si>
  <si>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</si>
  <si>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</si>
  <si>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</si>
  <si>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</si>
  <si>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</si>
  <si>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</si>
  <si>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</si>
  <si>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</si>
  <si>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Combination 4s Premier</t>
  </si>
  <si>
    <t>Open 4s Premier</t>
  </si>
  <si>
    <t>Mixed Lower 1st</t>
  </si>
  <si>
    <t>Ladies' 6s Premier</t>
  </si>
  <si>
    <t>Open 6s Premier</t>
  </si>
  <si>
    <t>Open 6s Lower 1st</t>
  </si>
  <si>
    <t>Open 6s Upper 1st</t>
  </si>
  <si>
    <t>Masters' 50+ Premier</t>
  </si>
  <si>
    <t>Open 6s Division 2</t>
  </si>
  <si>
    <t>Mixed Upper 1st</t>
  </si>
  <si>
    <t>Ladies' 4s Premier</t>
  </si>
  <si>
    <t>Composite Cup Section A</t>
  </si>
  <si>
    <t>Mixed Premier</t>
  </si>
  <si>
    <t>Composite Cup Section B</t>
  </si>
  <si>
    <t>Angel Centre A</t>
  </si>
  <si>
    <t>Angel Centre B</t>
  </si>
  <si>
    <t>Sevenoaks</t>
  </si>
  <si>
    <t>Wadhurst</t>
  </si>
  <si>
    <t>Trident</t>
  </si>
  <si>
    <t>Langton Green</t>
  </si>
  <si>
    <t>Trident A</t>
  </si>
  <si>
    <t>Bramblewood</t>
  </si>
  <si>
    <t>Trident B</t>
  </si>
  <si>
    <t>Trident C</t>
  </si>
  <si>
    <t>Angel Centre</t>
  </si>
  <si>
    <t>Westborough</t>
  </si>
  <si>
    <t>Hildenborough</t>
  </si>
  <si>
    <t>AIT</t>
  </si>
  <si>
    <t>Hildenborough B</t>
  </si>
  <si>
    <t>AIT E</t>
  </si>
  <si>
    <t>St. John's</t>
  </si>
  <si>
    <t>AIT A</t>
  </si>
  <si>
    <t>AIT B</t>
  </si>
  <si>
    <t>AIT D</t>
  </si>
  <si>
    <t>AIT C</t>
  </si>
  <si>
    <t>Hildenborough A</t>
  </si>
  <si>
    <t>Sevenoaks B</t>
  </si>
  <si>
    <t>Angel Centre C</t>
  </si>
  <si>
    <t>Cranbrook</t>
  </si>
  <si>
    <t>St. John's C</t>
  </si>
  <si>
    <t>Sevenoaks A</t>
  </si>
  <si>
    <t>Shuttlers Academy</t>
  </si>
  <si>
    <t>St. John's A</t>
  </si>
  <si>
    <t>Felbridge</t>
  </si>
  <si>
    <t>St. John's B</t>
  </si>
  <si>
    <t>Match</t>
  </si>
  <si>
    <t>Devision</t>
  </si>
  <si>
    <t>Date</t>
  </si>
  <si>
    <t>List</t>
  </si>
  <si>
    <t>AIT - Ladies</t>
  </si>
  <si>
    <t>AIT - Open</t>
  </si>
  <si>
    <t>AIT - Mixed</t>
  </si>
  <si>
    <t>Angel Centre - Open</t>
  </si>
  <si>
    <t>Angel Centre - Ladies</t>
  </si>
  <si>
    <t>Angel Centre - Mixed</t>
  </si>
  <si>
    <t>Sevenoaks - Open</t>
  </si>
  <si>
    <t>Sevenoaks - Ladies</t>
  </si>
  <si>
    <t>Sevenoaks - Mixed</t>
  </si>
  <si>
    <t>Wadhurst - Open</t>
  </si>
  <si>
    <t>Wadhurst - Ladies</t>
  </si>
  <si>
    <t>Wadhurst - Mixed</t>
  </si>
  <si>
    <t>St John's - Open</t>
  </si>
  <si>
    <t>St John's - Ladies</t>
  </si>
  <si>
    <t>St John's - Mixed</t>
  </si>
  <si>
    <t>Hildenborough - Open</t>
  </si>
  <si>
    <t>Hildenborough - Ladies</t>
  </si>
  <si>
    <t>Hildenborough - Mixed</t>
  </si>
  <si>
    <t>Trident - Open</t>
  </si>
  <si>
    <t>Trident - Ladies</t>
  </si>
  <si>
    <t>Trident - Mixed</t>
  </si>
  <si>
    <t>Felbridge - Open</t>
  </si>
  <si>
    <t>Felbridge - Ladies</t>
  </si>
  <si>
    <t>Felbridge - Mixed</t>
  </si>
  <si>
    <t>Langton Green - Open</t>
  </si>
  <si>
    <t>Langton Green - Ladies</t>
  </si>
  <si>
    <t>Langton Green - Mixed</t>
  </si>
  <si>
    <t>Cranbrook - Open</t>
  </si>
  <si>
    <t>Cranbrook - Ladies</t>
  </si>
  <si>
    <t>Cranbrook - Mixed</t>
  </si>
  <si>
    <t>Shuttles Acdemy - Open</t>
  </si>
  <si>
    <t>Shuttles Acdemy - Ladies</t>
  </si>
  <si>
    <t>Shuttles Acdemy - Mixed</t>
  </si>
  <si>
    <t>Bramblewood - Open</t>
  </si>
  <si>
    <t>Bramblewood - Ladies</t>
  </si>
  <si>
    <t>Bramblewood - Mixed</t>
  </si>
  <si>
    <t>Westborough - Open</t>
  </si>
  <si>
    <t>Westborough - Ladies</t>
  </si>
  <si>
    <t>Westborough - Mixed</t>
  </si>
  <si>
    <t>AIT - Masters</t>
  </si>
  <si>
    <t>Angel Centre - Masters</t>
  </si>
  <si>
    <t>Sevenoaks - Masters</t>
  </si>
  <si>
    <t>Wadhurst - Masters</t>
  </si>
  <si>
    <t>St John's - Masters</t>
  </si>
  <si>
    <t>Hildenborough - Masters</t>
  </si>
  <si>
    <t>Trident - Masters</t>
  </si>
  <si>
    <t>Felbridge - Masters</t>
  </si>
  <si>
    <t>Langton Green - Masters</t>
  </si>
  <si>
    <t>Cranbrook - Masters</t>
  </si>
  <si>
    <t>Shuttles Acdemy - Masters</t>
  </si>
  <si>
    <t>Bramblewood - Masters</t>
  </si>
  <si>
    <t>Westborough - Masters</t>
  </si>
  <si>
    <t>Team</t>
  </si>
  <si>
    <t>Open</t>
  </si>
  <si>
    <t>Compertition</t>
  </si>
  <si>
    <t>Premier</t>
  </si>
  <si>
    <t>Upper 1st</t>
  </si>
  <si>
    <t>Lower 1st</t>
  </si>
  <si>
    <t>Mixed</t>
  </si>
  <si>
    <t>Ladies</t>
  </si>
  <si>
    <t>AIT OB</t>
  </si>
  <si>
    <t>AIT OC</t>
  </si>
  <si>
    <t>AIT OD</t>
  </si>
  <si>
    <t>AIT OE</t>
  </si>
  <si>
    <t>AIT LA</t>
  </si>
  <si>
    <t>AIT MA</t>
  </si>
  <si>
    <t>AIT MB</t>
  </si>
  <si>
    <t>AIT MC</t>
  </si>
  <si>
    <t>AIT MD</t>
  </si>
  <si>
    <t>AIT ME</t>
  </si>
  <si>
    <t>Composite</t>
  </si>
  <si>
    <t>Section A</t>
  </si>
  <si>
    <t>AIT CA</t>
  </si>
  <si>
    <t>AIT OA</t>
  </si>
  <si>
    <t>Masters</t>
  </si>
  <si>
    <t>AIT 50A</t>
  </si>
  <si>
    <t>Player Group</t>
  </si>
  <si>
    <t xml:space="preserve">Home Team: </t>
  </si>
  <si>
    <t xml:space="preserve">Away Team: </t>
  </si>
  <si>
    <t xml:space="preserve">Winner: </t>
  </si>
  <si>
    <t>Please enter / correct values for Home Pair 1 v Away Pair 1</t>
  </si>
  <si>
    <t>Please enter / correct values for Home Pair 1 v Away Pair 2</t>
  </si>
  <si>
    <t>Please enter / correct values for Home Pair 1 v Away Pair 3</t>
  </si>
  <si>
    <t>Please enter / correct values for Home Pair 2 v Away Pair 1</t>
  </si>
  <si>
    <t>Please enter / correct values for Home Pair 2 v Away Pair 2</t>
  </si>
  <si>
    <t>Please enter / correct values for Home Pair 2 v Away Pair 3</t>
  </si>
  <si>
    <t>Please enter / correct values for Home Pair 3 v Away Pair 3</t>
  </si>
  <si>
    <t>Please enter / correct values for Home Pair 3 v Away Pair 1</t>
  </si>
  <si>
    <t>Please enter / correct values for Home Pair 3 v Away Pair 2</t>
  </si>
  <si>
    <t>Player 1 Concede</t>
  </si>
  <si>
    <t>Player 2 Concede</t>
  </si>
  <si>
    <t>Player 3 Concede</t>
  </si>
  <si>
    <t>Player 4 Concede</t>
  </si>
  <si>
    <t>Player 5 Concede</t>
  </si>
  <si>
    <t>Player 6 Concede</t>
  </si>
  <si>
    <t>Bramblewood L1</t>
  </si>
  <si>
    <t>Bramblewood  501</t>
  </si>
  <si>
    <t>Bramblewood  M1</t>
  </si>
  <si>
    <t>Bramblewood  O1</t>
  </si>
  <si>
    <t>Cranbrook L1</t>
  </si>
  <si>
    <t>Cranbrook  501</t>
  </si>
  <si>
    <t>Cranbrook  M1</t>
  </si>
  <si>
    <t>Cranbrook  O1</t>
  </si>
  <si>
    <t>Felbridge L1</t>
  </si>
  <si>
    <t>Felbridge  501</t>
  </si>
  <si>
    <t>Felbridge  M1</t>
  </si>
  <si>
    <t>Felbridge  O1</t>
  </si>
  <si>
    <t>Hildenborough L1</t>
  </si>
  <si>
    <t>Hildenborough  501</t>
  </si>
  <si>
    <t>Hildenborough  M1</t>
  </si>
  <si>
    <t>Langton Green  501</t>
  </si>
  <si>
    <t>Sevenoaks L1</t>
  </si>
  <si>
    <t>Shuttles Academy L1</t>
  </si>
  <si>
    <t>Shuttles Academy  501</t>
  </si>
  <si>
    <t>Shuttles Academy  M1</t>
  </si>
  <si>
    <t>Shuttles Academy  O1</t>
  </si>
  <si>
    <t>St. John's L1</t>
  </si>
  <si>
    <t>St. John's  501</t>
  </si>
  <si>
    <t>St. John's  M1</t>
  </si>
  <si>
    <t>Trident L1</t>
  </si>
  <si>
    <t>Westborough  501</t>
  </si>
  <si>
    <t>Westborough  M1</t>
  </si>
  <si>
    <t>Westborough  O1</t>
  </si>
  <si>
    <t>Bramblewood L2</t>
  </si>
  <si>
    <t>Bramblewood  502</t>
  </si>
  <si>
    <t>Bramblewood  M2</t>
  </si>
  <si>
    <t>Bramblewood  O2</t>
  </si>
  <si>
    <t>Cranbrook L2</t>
  </si>
  <si>
    <t>Cranbrook  502</t>
  </si>
  <si>
    <t>Cranbrook  M2</t>
  </si>
  <si>
    <t>Cranbrook  O2</t>
  </si>
  <si>
    <t>Felbridge L2</t>
  </si>
  <si>
    <t>Felbridge  502</t>
  </si>
  <si>
    <t>Felbridge  M2</t>
  </si>
  <si>
    <t>Felbridge  O2</t>
  </si>
  <si>
    <t>Hildenborough L2</t>
  </si>
  <si>
    <t>Hildenborough  502</t>
  </si>
  <si>
    <t>Hildenborough  M2</t>
  </si>
  <si>
    <t>Langton Green  502</t>
  </si>
  <si>
    <t>Sevenoaks L2</t>
  </si>
  <si>
    <t>Shuttles Academy L2</t>
  </si>
  <si>
    <t>Shuttles Academy  502</t>
  </si>
  <si>
    <t>Shuttles Academy  M2</t>
  </si>
  <si>
    <t>Shuttles Academy  O2</t>
  </si>
  <si>
    <t>St. John's L2</t>
  </si>
  <si>
    <t>St. John's  502</t>
  </si>
  <si>
    <t>St. John's  M2</t>
  </si>
  <si>
    <t>Trident L2</t>
  </si>
  <si>
    <t>Westborough  502</t>
  </si>
  <si>
    <t>Westborough  M2</t>
  </si>
  <si>
    <t>Westborough  O2</t>
  </si>
  <si>
    <t>Bramblewood L3</t>
  </si>
  <si>
    <t>Bramblewood  503</t>
  </si>
  <si>
    <t>Bramblewood  M3</t>
  </si>
  <si>
    <t>Bramblewood  O3</t>
  </si>
  <si>
    <t>Cranbrook L3</t>
  </si>
  <si>
    <t>Cranbrook  503</t>
  </si>
  <si>
    <t>Cranbrook  M3</t>
  </si>
  <si>
    <t>Cranbrook  O3</t>
  </si>
  <si>
    <t>Felbridge L3</t>
  </si>
  <si>
    <t>Felbridge  503</t>
  </si>
  <si>
    <t>Felbridge  M3</t>
  </si>
  <si>
    <t>Felbridge  O3</t>
  </si>
  <si>
    <t>Hildenborough L3</t>
  </si>
  <si>
    <t>Hildenborough  503</t>
  </si>
  <si>
    <t>Hildenborough  M3</t>
  </si>
  <si>
    <t>Langton Green  503</t>
  </si>
  <si>
    <t>Sevenoaks L3</t>
  </si>
  <si>
    <t>Shuttles Academy L3</t>
  </si>
  <si>
    <t>Shuttles Academy  503</t>
  </si>
  <si>
    <t>Shuttles Academy  M3</t>
  </si>
  <si>
    <t>Shuttles Academy  O3</t>
  </si>
  <si>
    <t>St. John's L3</t>
  </si>
  <si>
    <t>St. John's  503</t>
  </si>
  <si>
    <t>St. John's  M3</t>
  </si>
  <si>
    <t>Trident L3</t>
  </si>
  <si>
    <t>Westborough  503</t>
  </si>
  <si>
    <t>Westborough  M3</t>
  </si>
  <si>
    <t>Westborough  O3</t>
  </si>
  <si>
    <t>Bramblewood L4</t>
  </si>
  <si>
    <t>Bramblewood  504</t>
  </si>
  <si>
    <t>Bramblewood  M4</t>
  </si>
  <si>
    <t>Bramblewood  O4</t>
  </si>
  <si>
    <t>Cranbrook L4</t>
  </si>
  <si>
    <t>Cranbrook  504</t>
  </si>
  <si>
    <t>Cranbrook  M4</t>
  </si>
  <si>
    <t>Cranbrook  O4</t>
  </si>
  <si>
    <t>Felbridge L4</t>
  </si>
  <si>
    <t>Felbridge  504</t>
  </si>
  <si>
    <t>Felbridge  M4</t>
  </si>
  <si>
    <t>Felbridge  O4</t>
  </si>
  <si>
    <t>Hildenborough L4</t>
  </si>
  <si>
    <t>Hildenborough  504</t>
  </si>
  <si>
    <t>Hildenborough  M4</t>
  </si>
  <si>
    <t>Langton Green  504</t>
  </si>
  <si>
    <t>Sevenoaks L4</t>
  </si>
  <si>
    <t>Shuttles Academy L4</t>
  </si>
  <si>
    <t>Shuttles Academy  504</t>
  </si>
  <si>
    <t>Shuttles Academy  M4</t>
  </si>
  <si>
    <t>Shuttles Academy  O4</t>
  </si>
  <si>
    <t>St. John's L4</t>
  </si>
  <si>
    <t>St. John's  504</t>
  </si>
  <si>
    <t>St. John's  M4</t>
  </si>
  <si>
    <t>Trident L4</t>
  </si>
  <si>
    <t>Westborough  504</t>
  </si>
  <si>
    <t>Westborough  M4</t>
  </si>
  <si>
    <t>Westborough  O4</t>
  </si>
  <si>
    <t>Bramblewood L5</t>
  </si>
  <si>
    <t>Bramblewood  505</t>
  </si>
  <si>
    <t>Bramblewood  M5</t>
  </si>
  <si>
    <t>Bramblewood  O5</t>
  </si>
  <si>
    <t>Cranbrook L5</t>
  </si>
  <si>
    <t>Cranbrook  505</t>
  </si>
  <si>
    <t>Cranbrook  M5</t>
  </si>
  <si>
    <t>Cranbrook  O5</t>
  </si>
  <si>
    <t>Felbridge L5</t>
  </si>
  <si>
    <t>Felbridge  505</t>
  </si>
  <si>
    <t>Felbridge  M5</t>
  </si>
  <si>
    <t>Felbridge  O5</t>
  </si>
  <si>
    <t>Hildenborough L5</t>
  </si>
  <si>
    <t>Hildenborough  505</t>
  </si>
  <si>
    <t>Hildenborough  M5</t>
  </si>
  <si>
    <t>Langton Green  505</t>
  </si>
  <si>
    <t>Sevenoaks L5</t>
  </si>
  <si>
    <t>Shuttles Academy L5</t>
  </si>
  <si>
    <t>Shuttles Academy  505</t>
  </si>
  <si>
    <t>Shuttles Academy  M5</t>
  </si>
  <si>
    <t>Shuttles Academy  O5</t>
  </si>
  <si>
    <t>St. John's L5</t>
  </si>
  <si>
    <t>St. John's  505</t>
  </si>
  <si>
    <t>St. John's  M5</t>
  </si>
  <si>
    <t>Trident L5</t>
  </si>
  <si>
    <t>Westborough  505</t>
  </si>
  <si>
    <t>Westborough  M5</t>
  </si>
  <si>
    <t>Westborough  O5</t>
  </si>
  <si>
    <t>Bramblewood L6</t>
  </si>
  <si>
    <t>Bramblewood  506</t>
  </si>
  <si>
    <t>Bramblewood  M6</t>
  </si>
  <si>
    <t>Bramblewood  O6</t>
  </si>
  <si>
    <t>Cranbrook L6</t>
  </si>
  <si>
    <t>Cranbrook  506</t>
  </si>
  <si>
    <t>Cranbrook  M6</t>
  </si>
  <si>
    <t>Cranbrook  O6</t>
  </si>
  <si>
    <t>Felbridge L6</t>
  </si>
  <si>
    <t>Felbridge  506</t>
  </si>
  <si>
    <t>Felbridge  M6</t>
  </si>
  <si>
    <t>Felbridge  O6</t>
  </si>
  <si>
    <t>Hildenborough L6</t>
  </si>
  <si>
    <t>Hildenborough  506</t>
  </si>
  <si>
    <t>Hildenborough  M6</t>
  </si>
  <si>
    <t>Langton Green  506</t>
  </si>
  <si>
    <t>Sevenoaks L6</t>
  </si>
  <si>
    <t>Shuttles Academy L6</t>
  </si>
  <si>
    <t>Shuttles Academy  506</t>
  </si>
  <si>
    <t>Shuttles Academy  M6</t>
  </si>
  <si>
    <t>Shuttles Academy  O6</t>
  </si>
  <si>
    <t>St. John's L6</t>
  </si>
  <si>
    <t>St. John's  506</t>
  </si>
  <si>
    <t>St. John's  M6</t>
  </si>
  <si>
    <t>Trident L6</t>
  </si>
  <si>
    <t>Westborough  506</t>
  </si>
  <si>
    <t>Westborough  M6</t>
  </si>
  <si>
    <t>Westborough  O6</t>
  </si>
  <si>
    <t>Bramblewood L7</t>
  </si>
  <si>
    <t>Bramblewood  507</t>
  </si>
  <si>
    <t>Bramblewood  M7</t>
  </si>
  <si>
    <t>Bramblewood  O7</t>
  </si>
  <si>
    <t>Cranbrook L7</t>
  </si>
  <si>
    <t>Cranbrook  507</t>
  </si>
  <si>
    <t>Cranbrook  M7</t>
  </si>
  <si>
    <t>Cranbrook  O7</t>
  </si>
  <si>
    <t>Felbridge L7</t>
  </si>
  <si>
    <t>Felbridge  507</t>
  </si>
  <si>
    <t>Felbridge  M7</t>
  </si>
  <si>
    <t>Felbridge  O7</t>
  </si>
  <si>
    <t>Hildenborough L7</t>
  </si>
  <si>
    <t>Hildenborough  507</t>
  </si>
  <si>
    <t>Hildenborough  M7</t>
  </si>
  <si>
    <t>Langton Green  507</t>
  </si>
  <si>
    <t>Sevenoaks L7</t>
  </si>
  <si>
    <t>Shuttles Academy L7</t>
  </si>
  <si>
    <t>Shuttles Academy  507</t>
  </si>
  <si>
    <t>Shuttles Academy  M7</t>
  </si>
  <si>
    <t>Shuttles Academy  O7</t>
  </si>
  <si>
    <t>St. John's L7</t>
  </si>
  <si>
    <t>St. John's  507</t>
  </si>
  <si>
    <t>St. John's  M7</t>
  </si>
  <si>
    <t>Trident L7</t>
  </si>
  <si>
    <t>Westborough  507</t>
  </si>
  <si>
    <t>Westborough  M7</t>
  </si>
  <si>
    <t>Westborough  O7</t>
  </si>
  <si>
    <t>Bramblewood L8</t>
  </si>
  <si>
    <t>Bramblewood  508</t>
  </si>
  <si>
    <t>Bramblewood  M8</t>
  </si>
  <si>
    <t>Bramblewood  O8</t>
  </si>
  <si>
    <t>Cranbrook L8</t>
  </si>
  <si>
    <t>Cranbrook  508</t>
  </si>
  <si>
    <t>Cranbrook  M8</t>
  </si>
  <si>
    <t>Cranbrook  O8</t>
  </si>
  <si>
    <t>Felbridge L8</t>
  </si>
  <si>
    <t>Felbridge  508</t>
  </si>
  <si>
    <t>Felbridge  M8</t>
  </si>
  <si>
    <t>Felbridge  O8</t>
  </si>
  <si>
    <t>Hildenborough L8</t>
  </si>
  <si>
    <t>Hildenborough  508</t>
  </si>
  <si>
    <t>Hildenborough  M8</t>
  </si>
  <si>
    <t>Langton Green  508</t>
  </si>
  <si>
    <t>Sevenoaks L8</t>
  </si>
  <si>
    <t>Shuttles Academy L8</t>
  </si>
  <si>
    <t>Shuttles Academy  508</t>
  </si>
  <si>
    <t>Shuttles Academy  M8</t>
  </si>
  <si>
    <t>Shuttles Academy  O8</t>
  </si>
  <si>
    <t>St. John's L8</t>
  </si>
  <si>
    <t>St. John's  508</t>
  </si>
  <si>
    <t>St. John's  M8</t>
  </si>
  <si>
    <t>Trident L8</t>
  </si>
  <si>
    <t>Westborough  508</t>
  </si>
  <si>
    <t>Westborough  M8</t>
  </si>
  <si>
    <t>Westborough  O8</t>
  </si>
  <si>
    <t>Bramblewood L9</t>
  </si>
  <si>
    <t>Bramblewood  509</t>
  </si>
  <si>
    <t>Bramblewood  M9</t>
  </si>
  <si>
    <t>Bramblewood  O9</t>
  </si>
  <si>
    <t>Cranbrook L9</t>
  </si>
  <si>
    <t>Cranbrook  509</t>
  </si>
  <si>
    <t>Cranbrook  M9</t>
  </si>
  <si>
    <t>Cranbrook  O9</t>
  </si>
  <si>
    <t>Felbridge L9</t>
  </si>
  <si>
    <t>Felbridge  509</t>
  </si>
  <si>
    <t>Felbridge  M9</t>
  </si>
  <si>
    <t>Felbridge  O9</t>
  </si>
  <si>
    <t>Hildenborough L9</t>
  </si>
  <si>
    <t>Hildenborough  509</t>
  </si>
  <si>
    <t>Hildenborough  M9</t>
  </si>
  <si>
    <t>Langton Green  509</t>
  </si>
  <si>
    <t>Sevenoaks L9</t>
  </si>
  <si>
    <t>Shuttles Academy L9</t>
  </si>
  <si>
    <t>Shuttles Academy  509</t>
  </si>
  <si>
    <t>Shuttles Academy  M9</t>
  </si>
  <si>
    <t>Shuttles Academy  O9</t>
  </si>
  <si>
    <t>St. John's L9</t>
  </si>
  <si>
    <t>St. John's  509</t>
  </si>
  <si>
    <t>St. John's  M9</t>
  </si>
  <si>
    <t>Trident L9</t>
  </si>
  <si>
    <t>Westborough  509</t>
  </si>
  <si>
    <t>Westborough  M9</t>
  </si>
  <si>
    <t>Westborough  O9</t>
  </si>
  <si>
    <t>Bramblewood L10</t>
  </si>
  <si>
    <t>Bramblewood  510</t>
  </si>
  <si>
    <t>Bramblewood  M10</t>
  </si>
  <si>
    <t>Bramblewood  O10</t>
  </si>
  <si>
    <t>Cranbrook L10</t>
  </si>
  <si>
    <t>Cranbrook  510</t>
  </si>
  <si>
    <t>Cranbrook  M10</t>
  </si>
  <si>
    <t>Cranbrook  O10</t>
  </si>
  <si>
    <t>Felbridge L10</t>
  </si>
  <si>
    <t>Felbridge  510</t>
  </si>
  <si>
    <t>Felbridge  M10</t>
  </si>
  <si>
    <t>Felbridge  O10</t>
  </si>
  <si>
    <t>Hildenborough L10</t>
  </si>
  <si>
    <t>Hildenborough  510</t>
  </si>
  <si>
    <t>Hildenborough  M10</t>
  </si>
  <si>
    <t>Langton Green  510</t>
  </si>
  <si>
    <t>Sevenoaks L10</t>
  </si>
  <si>
    <t>Shuttles Academy L10</t>
  </si>
  <si>
    <t>Shuttles Academy  510</t>
  </si>
  <si>
    <t>Shuttles Academy  M10</t>
  </si>
  <si>
    <t>Shuttles Academy  O10</t>
  </si>
  <si>
    <t>St. John's L10</t>
  </si>
  <si>
    <t>St. John's  510</t>
  </si>
  <si>
    <t>St. John's  M10</t>
  </si>
  <si>
    <t>Trident L10</t>
  </si>
  <si>
    <t>Westborough  510</t>
  </si>
  <si>
    <t>Westborough  M10</t>
  </si>
  <si>
    <t>Westborough  O10</t>
  </si>
  <si>
    <t>Bramblewood L11</t>
  </si>
  <si>
    <t>Bramblewood  511</t>
  </si>
  <si>
    <t>Bramblewood  M11</t>
  </si>
  <si>
    <t>Bramblewood  O11</t>
  </si>
  <si>
    <t>Cranbrook L11</t>
  </si>
  <si>
    <t>Cranbrook  511</t>
  </si>
  <si>
    <t>Cranbrook  M11</t>
  </si>
  <si>
    <t>Cranbrook  O11</t>
  </si>
  <si>
    <t>Felbridge L11</t>
  </si>
  <si>
    <t>Felbridge  511</t>
  </si>
  <si>
    <t>Felbridge  M11</t>
  </si>
  <si>
    <t>Felbridge  O11</t>
  </si>
  <si>
    <t>Hildenborough L11</t>
  </si>
  <si>
    <t>Hildenborough  511</t>
  </si>
  <si>
    <t>Hildenborough  M11</t>
  </si>
  <si>
    <t>Langton Green  511</t>
  </si>
  <si>
    <t>Sevenoaks L11</t>
  </si>
  <si>
    <t>Shuttles Academy L11</t>
  </si>
  <si>
    <t>Shuttles Academy  511</t>
  </si>
  <si>
    <t>Shuttles Academy  M11</t>
  </si>
  <si>
    <t>Shuttles Academy  O11</t>
  </si>
  <si>
    <t>St. John's L11</t>
  </si>
  <si>
    <t>St. John's  511</t>
  </si>
  <si>
    <t>St. John's  M11</t>
  </si>
  <si>
    <t>Trident L11</t>
  </si>
  <si>
    <t>Westborough  511</t>
  </si>
  <si>
    <t>Westborough  M11</t>
  </si>
  <si>
    <t>Westborough  O11</t>
  </si>
  <si>
    <t>Bramblewood L12</t>
  </si>
  <si>
    <t>Bramblewood  512</t>
  </si>
  <si>
    <t>Bramblewood  M12</t>
  </si>
  <si>
    <t>Bramblewood  O12</t>
  </si>
  <si>
    <t>Cranbrook L12</t>
  </si>
  <si>
    <t>Cranbrook  512</t>
  </si>
  <si>
    <t>Cranbrook  M12</t>
  </si>
  <si>
    <t>Cranbrook  O12</t>
  </si>
  <si>
    <t>Felbridge L12</t>
  </si>
  <si>
    <t>Felbridge  512</t>
  </si>
  <si>
    <t>Felbridge  M12</t>
  </si>
  <si>
    <t>Felbridge  O12</t>
  </si>
  <si>
    <t>Hildenborough L12</t>
  </si>
  <si>
    <t>Hildenborough  512</t>
  </si>
  <si>
    <t>Hildenborough  M12</t>
  </si>
  <si>
    <t>Langton Green  512</t>
  </si>
  <si>
    <t>Sevenoaks L12</t>
  </si>
  <si>
    <t>Shuttles Academy L12</t>
  </si>
  <si>
    <t>Shuttles Academy  512</t>
  </si>
  <si>
    <t>Shuttles Academy  M12</t>
  </si>
  <si>
    <t>Shuttles Academy  O12</t>
  </si>
  <si>
    <t>St. John's L12</t>
  </si>
  <si>
    <t>St. John's  512</t>
  </si>
  <si>
    <t>St. John's  M12</t>
  </si>
  <si>
    <t>Trident L12</t>
  </si>
  <si>
    <t>Westborough  512</t>
  </si>
  <si>
    <t>Westborough  M12</t>
  </si>
  <si>
    <t>Westborough  O12</t>
  </si>
  <si>
    <t>Bramblewood L13</t>
  </si>
  <si>
    <t>Bramblewood  513</t>
  </si>
  <si>
    <t>Bramblewood  M13</t>
  </si>
  <si>
    <t>Bramblewood  O13</t>
  </si>
  <si>
    <t>Cranbrook L13</t>
  </si>
  <si>
    <t>Cranbrook  513</t>
  </si>
  <si>
    <t>Cranbrook  M13</t>
  </si>
  <si>
    <t>Cranbrook  O13</t>
  </si>
  <si>
    <t>Felbridge L13</t>
  </si>
  <si>
    <t>Felbridge  513</t>
  </si>
  <si>
    <t>Felbridge  M13</t>
  </si>
  <si>
    <t>Felbridge  O13</t>
  </si>
  <si>
    <t>Hildenborough L13</t>
  </si>
  <si>
    <t>Hildenborough  513</t>
  </si>
  <si>
    <t>Hildenborough  M13</t>
  </si>
  <si>
    <t>Langton Green  513</t>
  </si>
  <si>
    <t>Sevenoaks L13</t>
  </si>
  <si>
    <t>Shuttles Academy L13</t>
  </si>
  <si>
    <t>Shuttles Academy  513</t>
  </si>
  <si>
    <t>Shuttles Academy  M13</t>
  </si>
  <si>
    <t>Shuttles Academy  O13</t>
  </si>
  <si>
    <t>St. John's L13</t>
  </si>
  <si>
    <t>St. John's  513</t>
  </si>
  <si>
    <t>St. John's  M13</t>
  </si>
  <si>
    <t>Trident L13</t>
  </si>
  <si>
    <t>Westborough  513</t>
  </si>
  <si>
    <t>Westborough  M13</t>
  </si>
  <si>
    <t>Westborough  O13</t>
  </si>
  <si>
    <t>Bramblewood L14</t>
  </si>
  <si>
    <t>Bramblewood  514</t>
  </si>
  <si>
    <t>Bramblewood  M14</t>
  </si>
  <si>
    <t>Bramblewood  O14</t>
  </si>
  <si>
    <t>Cranbrook L14</t>
  </si>
  <si>
    <t>Cranbrook  514</t>
  </si>
  <si>
    <t>Cranbrook  M14</t>
  </si>
  <si>
    <t>Cranbrook  O14</t>
  </si>
  <si>
    <t>Felbridge L14</t>
  </si>
  <si>
    <t>Felbridge  514</t>
  </si>
  <si>
    <t>Felbridge  M14</t>
  </si>
  <si>
    <t>Felbridge  O14</t>
  </si>
  <si>
    <t>Hildenborough L14</t>
  </si>
  <si>
    <t>Hildenborough  514</t>
  </si>
  <si>
    <t>Hildenborough  M14</t>
  </si>
  <si>
    <t>Langton Green  514</t>
  </si>
  <si>
    <t>Sevenoaks L14</t>
  </si>
  <si>
    <t>Shuttles Academy L14</t>
  </si>
  <si>
    <t>Shuttles Academy  514</t>
  </si>
  <si>
    <t>Shuttles Academy  M14</t>
  </si>
  <si>
    <t>Shuttles Academy  O14</t>
  </si>
  <si>
    <t>St. John's L14</t>
  </si>
  <si>
    <t>St. John's  514</t>
  </si>
  <si>
    <t>St. John's  M14</t>
  </si>
  <si>
    <t>Trident L14</t>
  </si>
  <si>
    <t>Westborough  514</t>
  </si>
  <si>
    <t>Westborough  M14</t>
  </si>
  <si>
    <t>Westborough  O14</t>
  </si>
  <si>
    <t>Bramblewood L15</t>
  </si>
  <si>
    <t>Bramblewood  515</t>
  </si>
  <si>
    <t>Bramblewood  M15</t>
  </si>
  <si>
    <t>Bramblewood  O15</t>
  </si>
  <si>
    <t>Cranbrook L15</t>
  </si>
  <si>
    <t>Cranbrook  515</t>
  </si>
  <si>
    <t>Cranbrook  M15</t>
  </si>
  <si>
    <t>Cranbrook  O15</t>
  </si>
  <si>
    <t>Felbridge L15</t>
  </si>
  <si>
    <t>Felbridge  515</t>
  </si>
  <si>
    <t>Felbridge  M15</t>
  </si>
  <si>
    <t>Felbridge  O15</t>
  </si>
  <si>
    <t>Hildenborough L15</t>
  </si>
  <si>
    <t>Hildenborough  515</t>
  </si>
  <si>
    <t>Hildenborough  M15</t>
  </si>
  <si>
    <t>Langton Green  515</t>
  </si>
  <si>
    <t>Sevenoaks L15</t>
  </si>
  <si>
    <t>Shuttles Academy L15</t>
  </si>
  <si>
    <t>Shuttles Academy  515</t>
  </si>
  <si>
    <t>Shuttles Academy  M15</t>
  </si>
  <si>
    <t>Shuttles Academy  O15</t>
  </si>
  <si>
    <t>St. John's L15</t>
  </si>
  <si>
    <t>St. John's  515</t>
  </si>
  <si>
    <t>St. John's  M15</t>
  </si>
  <si>
    <t>Trident L15</t>
  </si>
  <si>
    <t>Westborough  515</t>
  </si>
  <si>
    <t>Westborough  M15</t>
  </si>
  <si>
    <t>Westborough  O15</t>
  </si>
  <si>
    <t>Bramblewood L16</t>
  </si>
  <si>
    <t>Bramblewood  516</t>
  </si>
  <si>
    <t>Bramblewood  M16</t>
  </si>
  <si>
    <t>Bramblewood  O16</t>
  </si>
  <si>
    <t>Cranbrook L16</t>
  </si>
  <si>
    <t>Cranbrook  516</t>
  </si>
  <si>
    <t>Cranbrook  M16</t>
  </si>
  <si>
    <t>Cranbrook  O16</t>
  </si>
  <si>
    <t>Felbridge L16</t>
  </si>
  <si>
    <t>Felbridge  516</t>
  </si>
  <si>
    <t>Felbridge  M16</t>
  </si>
  <si>
    <t>Felbridge  O16</t>
  </si>
  <si>
    <t>Hildenborough L16</t>
  </si>
  <si>
    <t>Hildenborough  516</t>
  </si>
  <si>
    <t>Hildenborough  M16</t>
  </si>
  <si>
    <t>Langton Green  516</t>
  </si>
  <si>
    <t>Sevenoaks L16</t>
  </si>
  <si>
    <t>Shuttles Academy L16</t>
  </si>
  <si>
    <t>Shuttles Academy  516</t>
  </si>
  <si>
    <t>Shuttles Academy  M16</t>
  </si>
  <si>
    <t>Shuttles Academy  O16</t>
  </si>
  <si>
    <t>St. John's L16</t>
  </si>
  <si>
    <t>St. John's  516</t>
  </si>
  <si>
    <t>St. John's  M16</t>
  </si>
  <si>
    <t>Trident L16</t>
  </si>
  <si>
    <t>Westborough  516</t>
  </si>
  <si>
    <t>Westborough  M16</t>
  </si>
  <si>
    <t>Westborough  O16</t>
  </si>
  <si>
    <t>Bramblewood L17</t>
  </si>
  <si>
    <t>Bramblewood  517</t>
  </si>
  <si>
    <t>Bramblewood  M17</t>
  </si>
  <si>
    <t>Bramblewood  O17</t>
  </si>
  <si>
    <t>Cranbrook L17</t>
  </si>
  <si>
    <t>Cranbrook  517</t>
  </si>
  <si>
    <t>Cranbrook  M17</t>
  </si>
  <si>
    <t>Cranbrook  O17</t>
  </si>
  <si>
    <t>Felbridge L17</t>
  </si>
  <si>
    <t>Felbridge  517</t>
  </si>
  <si>
    <t>Felbridge  M17</t>
  </si>
  <si>
    <t>Felbridge  O17</t>
  </si>
  <si>
    <t>Hildenborough L17</t>
  </si>
  <si>
    <t>Hildenborough  517</t>
  </si>
  <si>
    <t>Hildenborough  M17</t>
  </si>
  <si>
    <t>Langton Green  517</t>
  </si>
  <si>
    <t>Sevenoaks L17</t>
  </si>
  <si>
    <t>Shuttles Academy L17</t>
  </si>
  <si>
    <t>Shuttles Academy  517</t>
  </si>
  <si>
    <t>Shuttles Academy  M17</t>
  </si>
  <si>
    <t>Shuttles Academy  O17</t>
  </si>
  <si>
    <t>St. John's L17</t>
  </si>
  <si>
    <t>St. John's  517</t>
  </si>
  <si>
    <t>St. John's  M17</t>
  </si>
  <si>
    <t>Trident L17</t>
  </si>
  <si>
    <t>Westborough  517</t>
  </si>
  <si>
    <t>Westborough  M17</t>
  </si>
  <si>
    <t>Westborough  O17</t>
  </si>
  <si>
    <t>Bramblewood L18</t>
  </si>
  <si>
    <t>Bramblewood  518</t>
  </si>
  <si>
    <t>Bramblewood  M18</t>
  </si>
  <si>
    <t>Bramblewood  O18</t>
  </si>
  <si>
    <t>Cranbrook L18</t>
  </si>
  <si>
    <t>Cranbrook  518</t>
  </si>
  <si>
    <t>Cranbrook  M18</t>
  </si>
  <si>
    <t>Cranbrook  O18</t>
  </si>
  <si>
    <t>Felbridge L18</t>
  </si>
  <si>
    <t>Felbridge  518</t>
  </si>
  <si>
    <t>Felbridge  M18</t>
  </si>
  <si>
    <t>Felbridge  O18</t>
  </si>
  <si>
    <t>Hildenborough L18</t>
  </si>
  <si>
    <t>Hildenborough  518</t>
  </si>
  <si>
    <t>Hildenborough  M18</t>
  </si>
  <si>
    <t>Langton Green  518</t>
  </si>
  <si>
    <t>Sevenoaks L18</t>
  </si>
  <si>
    <t>Shuttles Academy L18</t>
  </si>
  <si>
    <t>Shuttles Academy  518</t>
  </si>
  <si>
    <t>Shuttles Academy  M18</t>
  </si>
  <si>
    <t>Shuttles Academy  O18</t>
  </si>
  <si>
    <t>St. John's L18</t>
  </si>
  <si>
    <t>St. John's  518</t>
  </si>
  <si>
    <t>St. John's  M18</t>
  </si>
  <si>
    <t>Trident L18</t>
  </si>
  <si>
    <t>Westborough  518</t>
  </si>
  <si>
    <t>Westborough  M18</t>
  </si>
  <si>
    <t>Westborough  O18</t>
  </si>
  <si>
    <t>Bramblewood L19</t>
  </si>
  <si>
    <t>Bramblewood  519</t>
  </si>
  <si>
    <t>Bramblewood  M19</t>
  </si>
  <si>
    <t>Bramblewood  O19</t>
  </si>
  <si>
    <t>Cranbrook L19</t>
  </si>
  <si>
    <t>Cranbrook  519</t>
  </si>
  <si>
    <t>Cranbrook  M19</t>
  </si>
  <si>
    <t>Cranbrook  O19</t>
  </si>
  <si>
    <t>Felbridge L19</t>
  </si>
  <si>
    <t>Felbridge  519</t>
  </si>
  <si>
    <t>Felbridge  M19</t>
  </si>
  <si>
    <t>Felbridge  O19</t>
  </si>
  <si>
    <t>Hildenborough L19</t>
  </si>
  <si>
    <t>Hildenborough  519</t>
  </si>
  <si>
    <t>Hildenborough  M19</t>
  </si>
  <si>
    <t>Langton Green  519</t>
  </si>
  <si>
    <t>Sevenoaks L19</t>
  </si>
  <si>
    <t>Shuttles Academy L19</t>
  </si>
  <si>
    <t>Shuttles Academy  519</t>
  </si>
  <si>
    <t>Shuttles Academy  M19</t>
  </si>
  <si>
    <t>Shuttles Academy  O19</t>
  </si>
  <si>
    <t>St. John's L19</t>
  </si>
  <si>
    <t>St. John's  519</t>
  </si>
  <si>
    <t>St. John's  M19</t>
  </si>
  <si>
    <t>Trident L19</t>
  </si>
  <si>
    <t>Westborough  519</t>
  </si>
  <si>
    <t>Westborough  M19</t>
  </si>
  <si>
    <t>Westborough  O19</t>
  </si>
  <si>
    <t>Bramblewood L20</t>
  </si>
  <si>
    <t>Bramblewood  520</t>
  </si>
  <si>
    <t>Bramblewood  M20</t>
  </si>
  <si>
    <t>Bramblewood  O20</t>
  </si>
  <si>
    <t>Cranbrook L20</t>
  </si>
  <si>
    <t>Cranbrook  520</t>
  </si>
  <si>
    <t>Cranbrook  M20</t>
  </si>
  <si>
    <t>Cranbrook  O20</t>
  </si>
  <si>
    <t>Felbridge L20</t>
  </si>
  <si>
    <t>Felbridge  520</t>
  </si>
  <si>
    <t>Felbridge  M20</t>
  </si>
  <si>
    <t>Felbridge  O20</t>
  </si>
  <si>
    <t>Hildenborough L20</t>
  </si>
  <si>
    <t>Hildenborough  520</t>
  </si>
  <si>
    <t>Hildenborough  M20</t>
  </si>
  <si>
    <t>Langton Green  520</t>
  </si>
  <si>
    <t>Sevenoaks L20</t>
  </si>
  <si>
    <t>Shuttles Academy L20</t>
  </si>
  <si>
    <t>Shuttles Academy  520</t>
  </si>
  <si>
    <t>Shuttles Academy  M20</t>
  </si>
  <si>
    <t>Shuttles Academy  O20</t>
  </si>
  <si>
    <t>St. John's L20</t>
  </si>
  <si>
    <t>St. John's  520</t>
  </si>
  <si>
    <t>St. John's  M20</t>
  </si>
  <si>
    <t>Trident L20</t>
  </si>
  <si>
    <t>Westborough  520</t>
  </si>
  <si>
    <t>Westborough  M20</t>
  </si>
  <si>
    <t>Westborough  O20</t>
  </si>
  <si>
    <t>Bramblewood L21</t>
  </si>
  <si>
    <t>Bramblewood  521</t>
  </si>
  <si>
    <t>Bramblewood  M21</t>
  </si>
  <si>
    <t>Bramblewood  O21</t>
  </si>
  <si>
    <t>Cranbrook L21</t>
  </si>
  <si>
    <t>Cranbrook  521</t>
  </si>
  <si>
    <t>Cranbrook  M21</t>
  </si>
  <si>
    <t>Cranbrook  O21</t>
  </si>
  <si>
    <t>Felbridge L21</t>
  </si>
  <si>
    <t>Felbridge  521</t>
  </si>
  <si>
    <t>Felbridge  M21</t>
  </si>
  <si>
    <t>Felbridge  O21</t>
  </si>
  <si>
    <t>Hildenborough L21</t>
  </si>
  <si>
    <t>Hildenborough  521</t>
  </si>
  <si>
    <t>Hildenborough  M21</t>
  </si>
  <si>
    <t>Langton Green  521</t>
  </si>
  <si>
    <t>Sevenoaks L21</t>
  </si>
  <si>
    <t>Shuttles Academy L21</t>
  </si>
  <si>
    <t>Shuttles Academy  521</t>
  </si>
  <si>
    <t>Shuttles Academy  M21</t>
  </si>
  <si>
    <t>Shuttles Academy  O21</t>
  </si>
  <si>
    <t>St. John's L21</t>
  </si>
  <si>
    <t>St. John's  521</t>
  </si>
  <si>
    <t>St. John's  M21</t>
  </si>
  <si>
    <t>Trident L21</t>
  </si>
  <si>
    <t>Westborough  521</t>
  </si>
  <si>
    <t>Westborough  M21</t>
  </si>
  <si>
    <t>Westborough  O21</t>
  </si>
  <si>
    <t>Bramblewood L22</t>
  </si>
  <si>
    <t>Bramblewood  522</t>
  </si>
  <si>
    <t>Bramblewood  M22</t>
  </si>
  <si>
    <t>Bramblewood  O22</t>
  </si>
  <si>
    <t>Cranbrook L22</t>
  </si>
  <si>
    <t>Cranbrook  522</t>
  </si>
  <si>
    <t>Cranbrook  M22</t>
  </si>
  <si>
    <t>Cranbrook  O22</t>
  </si>
  <si>
    <t>Felbridge L22</t>
  </si>
  <si>
    <t>Felbridge  522</t>
  </si>
  <si>
    <t>Felbridge  M22</t>
  </si>
  <si>
    <t>Felbridge  O22</t>
  </si>
  <si>
    <t>Hildenborough L22</t>
  </si>
  <si>
    <t>Hildenborough  522</t>
  </si>
  <si>
    <t>Hildenborough  M22</t>
  </si>
  <si>
    <t>Langton Green  522</t>
  </si>
  <si>
    <t>Sevenoaks L22</t>
  </si>
  <si>
    <t>Shuttles Academy L22</t>
  </si>
  <si>
    <t>Shuttles Academy  522</t>
  </si>
  <si>
    <t>Shuttles Academy  M22</t>
  </si>
  <si>
    <t>Shuttles Academy  O22</t>
  </si>
  <si>
    <t>St. John's L22</t>
  </si>
  <si>
    <t>St. John's  522</t>
  </si>
  <si>
    <t>St. John's  M22</t>
  </si>
  <si>
    <t>Trident L22</t>
  </si>
  <si>
    <t>Westborough  522</t>
  </si>
  <si>
    <t>Westborough  M22</t>
  </si>
  <si>
    <t>Westborough  O22</t>
  </si>
  <si>
    <t>Bramblewood L23</t>
  </si>
  <si>
    <t>Bramblewood  523</t>
  </si>
  <si>
    <t>Bramblewood  M23</t>
  </si>
  <si>
    <t>Bramblewood  O23</t>
  </si>
  <si>
    <t>Cranbrook L23</t>
  </si>
  <si>
    <t>Cranbrook  523</t>
  </si>
  <si>
    <t>Cranbrook  M23</t>
  </si>
  <si>
    <t>Cranbrook  O23</t>
  </si>
  <si>
    <t>Felbridge L23</t>
  </si>
  <si>
    <t>Felbridge  523</t>
  </si>
  <si>
    <t>Felbridge  M23</t>
  </si>
  <si>
    <t>Felbridge  O23</t>
  </si>
  <si>
    <t>Hildenborough L23</t>
  </si>
  <si>
    <t>Hildenborough  523</t>
  </si>
  <si>
    <t>Hildenborough  M23</t>
  </si>
  <si>
    <t>Langton Green  523</t>
  </si>
  <si>
    <t>Sevenoaks L23</t>
  </si>
  <si>
    <t>Shuttles Academy L23</t>
  </si>
  <si>
    <t>Shuttles Academy  523</t>
  </si>
  <si>
    <t>Shuttles Academy  M23</t>
  </si>
  <si>
    <t>Shuttles Academy  O23</t>
  </si>
  <si>
    <t>St. John's L23</t>
  </si>
  <si>
    <t>St. John's  523</t>
  </si>
  <si>
    <t>St. John's  M23</t>
  </si>
  <si>
    <t>Trident L23</t>
  </si>
  <si>
    <t>Westborough  523</t>
  </si>
  <si>
    <t>Westborough  M23</t>
  </si>
  <si>
    <t>Westborough  O23</t>
  </si>
  <si>
    <t>Bramblewood L24</t>
  </si>
  <si>
    <t>Bramblewood  524</t>
  </si>
  <si>
    <t>Bramblewood  M24</t>
  </si>
  <si>
    <t>Bramblewood  O24</t>
  </si>
  <si>
    <t>Cranbrook L24</t>
  </si>
  <si>
    <t>Cranbrook  524</t>
  </si>
  <si>
    <t>Cranbrook  M24</t>
  </si>
  <si>
    <t>Cranbrook  O24</t>
  </si>
  <si>
    <t>Felbridge L24</t>
  </si>
  <si>
    <t>Felbridge  524</t>
  </si>
  <si>
    <t>Felbridge  M24</t>
  </si>
  <si>
    <t>Felbridge  O24</t>
  </si>
  <si>
    <t>Hildenborough L24</t>
  </si>
  <si>
    <t>Hildenborough  524</t>
  </si>
  <si>
    <t>Hildenborough  M24</t>
  </si>
  <si>
    <t>Langton Green  524</t>
  </si>
  <si>
    <t>Sevenoaks L24</t>
  </si>
  <si>
    <t>Shuttles Academy L24</t>
  </si>
  <si>
    <t>Shuttles Academy  524</t>
  </si>
  <si>
    <t>Shuttles Academy  M24</t>
  </si>
  <si>
    <t>Shuttles Academy  O24</t>
  </si>
  <si>
    <t>St. John's L24</t>
  </si>
  <si>
    <t>St. John's  524</t>
  </si>
  <si>
    <t>St. John's  M24</t>
  </si>
  <si>
    <t>Trident L24</t>
  </si>
  <si>
    <t>Westborough  524</t>
  </si>
  <si>
    <t>Westborough  M24</t>
  </si>
  <si>
    <t>Westborough  O24</t>
  </si>
  <si>
    <t>Bramblewood L25</t>
  </si>
  <si>
    <t>Bramblewood  525</t>
  </si>
  <si>
    <t>Bramblewood  M25</t>
  </si>
  <si>
    <t>Bramblewood  O25</t>
  </si>
  <si>
    <t>Cranbrook L25</t>
  </si>
  <si>
    <t>Cranbrook  525</t>
  </si>
  <si>
    <t>Cranbrook  M25</t>
  </si>
  <si>
    <t>Cranbrook  O25</t>
  </si>
  <si>
    <t>Felbridge L25</t>
  </si>
  <si>
    <t>Felbridge  525</t>
  </si>
  <si>
    <t>Felbridge  M25</t>
  </si>
  <si>
    <t>Felbridge  O25</t>
  </si>
  <si>
    <t>Hildenborough L25</t>
  </si>
  <si>
    <t>Hildenborough  525</t>
  </si>
  <si>
    <t>Hildenborough  M25</t>
  </si>
  <si>
    <t>Langton Green  525</t>
  </si>
  <si>
    <t>Sevenoaks L25</t>
  </si>
  <si>
    <t>Shuttles Academy L25</t>
  </si>
  <si>
    <t>Shuttles Academy  525</t>
  </si>
  <si>
    <t>Shuttles Academy  M25</t>
  </si>
  <si>
    <t>Shuttles Academy  O25</t>
  </si>
  <si>
    <t>St. John's L25</t>
  </si>
  <si>
    <t>St. John's  525</t>
  </si>
  <si>
    <t>St. John's  M25</t>
  </si>
  <si>
    <t>Trident L25</t>
  </si>
  <si>
    <t>Westborough  525</t>
  </si>
  <si>
    <t>Westborough  M25</t>
  </si>
  <si>
    <t>Westborough  O25</t>
  </si>
  <si>
    <t>Instructions</t>
  </si>
  <si>
    <t>Click on Red Boxes and use drop down list.</t>
  </si>
  <si>
    <t>Points can be typed in for speed</t>
  </si>
  <si>
    <t>Final Score</t>
  </si>
  <si>
    <t>Vs</t>
  </si>
  <si>
    <t>Player 1</t>
  </si>
  <si>
    <t>Player 2</t>
  </si>
  <si>
    <t>Player 3</t>
  </si>
  <si>
    <t>Player 4</t>
  </si>
  <si>
    <t>Set</t>
  </si>
  <si>
    <t>Rubber 1 - Players 1 &amp; 2</t>
  </si>
  <si>
    <t>Rubber 2 - Players 3 &amp; 4</t>
  </si>
  <si>
    <t>Rubber 3 - Players 1 &amp; 3</t>
  </si>
  <si>
    <t>Rubber 4 - Players 2 &amp; 4</t>
  </si>
  <si>
    <t>Rubber 5 - Players 1 &amp; 4</t>
  </si>
  <si>
    <t>Rubber 6 - Players 2 &amp; 3</t>
  </si>
  <si>
    <t>Choose Players</t>
  </si>
  <si>
    <t>Choose Match</t>
  </si>
  <si>
    <t>Rubber 1 - Home Pair 1 v Away Pair 1</t>
  </si>
  <si>
    <t>Rubber 2 - Home Pair 2 v Away Pair 2</t>
  </si>
  <si>
    <t>Rubber 3 - Home Pair 3 v Away Pair 1</t>
  </si>
  <si>
    <t>Rubber 4 - Home Pair 2 v Away Pair 1</t>
  </si>
  <si>
    <t>Rubber 5 - Home Pair 3 v Away Pair 2</t>
  </si>
  <si>
    <t>Rubber 6 - Home Pair 1 v Away Pair 3</t>
  </si>
  <si>
    <t>Rubber 1 won by</t>
  </si>
  <si>
    <t>Rubber 2 won by</t>
  </si>
  <si>
    <t>Rubber 3 won by</t>
  </si>
  <si>
    <t>Rubber 4 won by</t>
  </si>
  <si>
    <t>Rubber 5 won by</t>
  </si>
  <si>
    <t>Rubber 6 won by</t>
  </si>
  <si>
    <t>Please enter / correct home team players</t>
  </si>
  <si>
    <t>Please enter / correct away team players</t>
  </si>
  <si>
    <t>AMBERLEA CUNLIFFE-JONES</t>
  </si>
  <si>
    <t>AMY AH-KINE</t>
  </si>
  <si>
    <t>ANGIE WALKER</t>
  </si>
  <si>
    <t>DANY GRADE</t>
  </si>
  <si>
    <t>DONNA TOLHURST</t>
  </si>
  <si>
    <t>JANINA COOKSON</t>
  </si>
  <si>
    <t>JILL JOHNSON</t>
  </si>
  <si>
    <t>KATRINA KING</t>
  </si>
  <si>
    <t>SARAH WORDSWORTH</t>
  </si>
  <si>
    <t>SUE CHOUCHANE</t>
  </si>
  <si>
    <t>SUE PRATT</t>
  </si>
  <si>
    <t>HC</t>
  </si>
  <si>
    <t>CHARLOTTE BROWN</t>
  </si>
  <si>
    <t>JULIE KEMPSON</t>
  </si>
  <si>
    <t>SANDRA SHUM</t>
  </si>
  <si>
    <t>SUE COUCHANE</t>
  </si>
  <si>
    <t>ADAM BOOKER</t>
  </si>
  <si>
    <t>ANTHONY LEUNG</t>
  </si>
  <si>
    <t>CHRISTIAN DENMAN</t>
  </si>
  <si>
    <t>DAVID HOLLOWAY</t>
  </si>
  <si>
    <t>DAVID KELLY</t>
  </si>
  <si>
    <t>HARRY WANG</t>
  </si>
  <si>
    <t>LARRY RIDGES</t>
  </si>
  <si>
    <t>MARK VAN DEN BERG</t>
  </si>
  <si>
    <t>MARK WATERMAN</t>
  </si>
  <si>
    <t>HENDRIK SCHWARTZ</t>
  </si>
  <si>
    <t>JAY JINDAL</t>
  </si>
  <si>
    <t>JOE EWINS</t>
  </si>
  <si>
    <t>KULBIR MINHAS</t>
  </si>
  <si>
    <t>YING-WEI LAI</t>
  </si>
  <si>
    <t>REBECCA MCAULIFFE</t>
  </si>
  <si>
    <t>HELEN GAINES</t>
  </si>
  <si>
    <t>IRENE CAMPBELL</t>
  </si>
  <si>
    <t>SHEILA JONES</t>
  </si>
  <si>
    <t>VIV JOHNSON</t>
  </si>
  <si>
    <t>WENDY JONES</t>
  </si>
  <si>
    <t>ALEX CAMPBELL</t>
  </si>
  <si>
    <t>CHRIS JONES</t>
  </si>
  <si>
    <t>DERECK WALKER</t>
  </si>
  <si>
    <t>GERRY GOLDSMITH</t>
  </si>
  <si>
    <t>GREG HORSLEY</t>
  </si>
  <si>
    <t>PHILIP WHITE</t>
  </si>
  <si>
    <t>RICHARD STEVENS</t>
  </si>
  <si>
    <t>RICKY McCARTHY</t>
  </si>
  <si>
    <t>BEN DAMES</t>
  </si>
  <si>
    <t>BRIAN LOVELL</t>
  </si>
  <si>
    <t>DAVE CHAPMAN</t>
  </si>
  <si>
    <t>GUY BARNARD</t>
  </si>
  <si>
    <t>IAIN MANCHESTER</t>
  </si>
  <si>
    <t>JEREMY BARNARD</t>
  </si>
  <si>
    <t>MIKE BARNES</t>
  </si>
  <si>
    <t>PETER RICHARDSON</t>
  </si>
  <si>
    <t>PHIL GRYLLS</t>
  </si>
  <si>
    <t>ROBERT HATCH</t>
  </si>
  <si>
    <t>STUART COWLEY</t>
  </si>
  <si>
    <t>CLAIRE DONEGAN</t>
  </si>
  <si>
    <t>MARILYN BANFIELD</t>
  </si>
  <si>
    <t>SHEENA CARLTON</t>
  </si>
  <si>
    <t>USHA MORAN</t>
  </si>
  <si>
    <t>ANN WELLINGTON</t>
  </si>
  <si>
    <t>ANNA STEER</t>
  </si>
  <si>
    <t>DANIELLE SCOTT</t>
  </si>
  <si>
    <t>DIANA PETER</t>
  </si>
  <si>
    <t>LISA HILLS</t>
  </si>
  <si>
    <t>OLIVIA BELLANCA</t>
  </si>
  <si>
    <t>SAMREEN MALIK</t>
  </si>
  <si>
    <t>SHARON STOCKLEY</t>
  </si>
  <si>
    <t>UMA KUNAM</t>
  </si>
  <si>
    <t>ANDREA CORNWELL</t>
  </si>
  <si>
    <t>PAULINE BUNTON</t>
  </si>
  <si>
    <t>SUZANNE YOUNG</t>
  </si>
  <si>
    <t>BRENDAN ROPER</t>
  </si>
  <si>
    <t>JIM MACAULAY</t>
  </si>
  <si>
    <t>JOHN HORTON</t>
  </si>
  <si>
    <t>PETER DYER</t>
  </si>
  <si>
    <t>SHELDON MACDONALD</t>
  </si>
  <si>
    <t>STEVE COOK</t>
  </si>
  <si>
    <t>TONY JACOB</t>
  </si>
  <si>
    <t>CAROLINE EDMUNDS</t>
  </si>
  <si>
    <t>HELEN SAUNDERS</t>
  </si>
  <si>
    <t>SUE MILLER</t>
  </si>
  <si>
    <t>VICKY CRICHTON</t>
  </si>
  <si>
    <t>BRIAN GASKING</t>
  </si>
  <si>
    <t>JERRY KENNINGTON</t>
  </si>
  <si>
    <t>MIKE COUCHMAN</t>
  </si>
  <si>
    <t>MIKE WICKHAM</t>
  </si>
  <si>
    <t>NEAL KING</t>
  </si>
  <si>
    <t>RICHARD JONES</t>
  </si>
  <si>
    <t>STUART SMITH</t>
  </si>
  <si>
    <t>WILLIAM BROWN</t>
  </si>
  <si>
    <t xml:space="preserve"> ADRIAN WILKINSON</t>
  </si>
  <si>
    <t>MIKE POUPARD</t>
  </si>
  <si>
    <t>PETER RICHARDS</t>
  </si>
  <si>
    <t>JOBIN SCARIA</t>
  </si>
  <si>
    <t>LEO PENG-LI</t>
  </si>
  <si>
    <t>LUKE MARTIN-FARLA</t>
  </si>
  <si>
    <t>NICOLAS DESLANDES</t>
  </si>
  <si>
    <t>TONY FAN</t>
  </si>
  <si>
    <t>AMBER CRICHTON</t>
  </si>
  <si>
    <t>RAMYA GANESH</t>
  </si>
  <si>
    <t>REBECCA SAUNDERS</t>
  </si>
  <si>
    <t>EDDIE TAT ON</t>
  </si>
  <si>
    <t>KENNETH LAI</t>
  </si>
  <si>
    <t>MATTHEW SAUNDERS</t>
  </si>
  <si>
    <t>MK CHONG</t>
  </si>
  <si>
    <t>NIRANJAN JEYAKUMAR</t>
  </si>
  <si>
    <t>ADRIAN WILKINSON</t>
  </si>
  <si>
    <t>ANDY JONES</t>
  </si>
  <si>
    <t>AIT L1</t>
  </si>
  <si>
    <t>AIT 501</t>
  </si>
  <si>
    <t>AIT M1</t>
  </si>
  <si>
    <t>AIT O1</t>
  </si>
  <si>
    <t>AIT L2</t>
  </si>
  <si>
    <t>AIT 502</t>
  </si>
  <si>
    <t>AIT M2</t>
  </si>
  <si>
    <t>AIT O2</t>
  </si>
  <si>
    <t>AIT L3</t>
  </si>
  <si>
    <t>AIT 503</t>
  </si>
  <si>
    <t>AIT M3</t>
  </si>
  <si>
    <t>AIT O3</t>
  </si>
  <si>
    <t>AIT L4</t>
  </si>
  <si>
    <t>AIT 504</t>
  </si>
  <si>
    <t>AIT M4</t>
  </si>
  <si>
    <t>AIT O4</t>
  </si>
  <si>
    <t>AIT L5</t>
  </si>
  <si>
    <t>AIT 505</t>
  </si>
  <si>
    <t>AIT M5</t>
  </si>
  <si>
    <t>AIT O5</t>
  </si>
  <si>
    <t>AIT L6</t>
  </si>
  <si>
    <t>AIT 506</t>
  </si>
  <si>
    <t>AIT M6</t>
  </si>
  <si>
    <t>AIT O6</t>
  </si>
  <si>
    <t>AIT L7</t>
  </si>
  <si>
    <t>AIT 507</t>
  </si>
  <si>
    <t>AIT M7</t>
  </si>
  <si>
    <t>AIT O7</t>
  </si>
  <si>
    <t>AIT L8</t>
  </si>
  <si>
    <t>AIT 508</t>
  </si>
  <si>
    <t>AIT M8</t>
  </si>
  <si>
    <t>AIT O8</t>
  </si>
  <si>
    <t>AIT L9</t>
  </si>
  <si>
    <t>AIT 509</t>
  </si>
  <si>
    <t>AIT M9</t>
  </si>
  <si>
    <t>AIT O9</t>
  </si>
  <si>
    <t>AIT L10</t>
  </si>
  <si>
    <t>AIT 510</t>
  </si>
  <si>
    <t>AIT M10</t>
  </si>
  <si>
    <t>AIT O10</t>
  </si>
  <si>
    <t>AIT L11</t>
  </si>
  <si>
    <t>AIT 511</t>
  </si>
  <si>
    <t>AIT M11</t>
  </si>
  <si>
    <t>AIT O11</t>
  </si>
  <si>
    <t>AIT L12</t>
  </si>
  <si>
    <t>AIT 512</t>
  </si>
  <si>
    <t>AIT M12</t>
  </si>
  <si>
    <t>AIT O12</t>
  </si>
  <si>
    <t>AIT L13</t>
  </si>
  <si>
    <t>AIT 513</t>
  </si>
  <si>
    <t>AIT M13</t>
  </si>
  <si>
    <t>AIT O13</t>
  </si>
  <si>
    <t>AIT L14</t>
  </si>
  <si>
    <t>AIT 514</t>
  </si>
  <si>
    <t>AIT M14</t>
  </si>
  <si>
    <t>AIT O14</t>
  </si>
  <si>
    <t>AIT L15</t>
  </si>
  <si>
    <t>AIT 515</t>
  </si>
  <si>
    <t>AIT M15</t>
  </si>
  <si>
    <t>AIT O15</t>
  </si>
  <si>
    <t>AIT L16</t>
  </si>
  <si>
    <t>AIT 516</t>
  </si>
  <si>
    <t>AIT M16</t>
  </si>
  <si>
    <t>AIT O16</t>
  </si>
  <si>
    <t>AIT L17</t>
  </si>
  <si>
    <t>AIT 517</t>
  </si>
  <si>
    <t>AIT M17</t>
  </si>
  <si>
    <t>AIT O17</t>
  </si>
  <si>
    <t>AIT L18</t>
  </si>
  <si>
    <t>AIT 518</t>
  </si>
  <si>
    <t>AIT M18</t>
  </si>
  <si>
    <t>AIT O18</t>
  </si>
  <si>
    <t>AIT L19</t>
  </si>
  <si>
    <t>AIT 519</t>
  </si>
  <si>
    <t>AIT M19</t>
  </si>
  <si>
    <t>AIT O19</t>
  </si>
  <si>
    <t>AIT L20</t>
  </si>
  <si>
    <t>AIT 520</t>
  </si>
  <si>
    <t>AIT M20</t>
  </si>
  <si>
    <t>AIT O20</t>
  </si>
  <si>
    <t>AIT L21</t>
  </si>
  <si>
    <t>AIT 521</t>
  </si>
  <si>
    <t>AIT M21</t>
  </si>
  <si>
    <t>AIT O21</t>
  </si>
  <si>
    <t>AIT L22</t>
  </si>
  <si>
    <t>AIT 522</t>
  </si>
  <si>
    <t>AIT M22</t>
  </si>
  <si>
    <t>AIT O22</t>
  </si>
  <si>
    <t>AIT L23</t>
  </si>
  <si>
    <t>AIT 523</t>
  </si>
  <si>
    <t>AIT M23</t>
  </si>
  <si>
    <t>AIT O23</t>
  </si>
  <si>
    <t>AIT L24</t>
  </si>
  <si>
    <t>AIT 524</t>
  </si>
  <si>
    <t>AIT M24</t>
  </si>
  <si>
    <t>AIT O24</t>
  </si>
  <si>
    <t>AIT L25</t>
  </si>
  <si>
    <t>AIT 525</t>
  </si>
  <si>
    <t>AIT M25</t>
  </si>
  <si>
    <t>AIT O25</t>
  </si>
  <si>
    <t>DAVID LANGBORNE</t>
  </si>
  <si>
    <t>LEO PENG LI</t>
  </si>
  <si>
    <t>PETCH MANOHARN</t>
  </si>
  <si>
    <t>PRASHANT BALIGA</t>
  </si>
  <si>
    <t>ANDREW MARTIN</t>
  </si>
  <si>
    <t>ED SMITH</t>
  </si>
  <si>
    <t>GAVIN BARRASS</t>
  </si>
  <si>
    <t>GWEN HEATON</t>
  </si>
  <si>
    <t>ISAAC KONIECZNY</t>
  </si>
  <si>
    <t>MARK BURGEMAN</t>
  </si>
  <si>
    <t>MATTHEW MAXWELL</t>
  </si>
  <si>
    <t>MATTHEW FENNER</t>
  </si>
  <si>
    <t>RAKESH KRISHNAKUMAR</t>
  </si>
  <si>
    <t>RIJIL THOMAS</t>
  </si>
  <si>
    <t>STEVE PRING</t>
  </si>
  <si>
    <t>MAX TEH</t>
  </si>
  <si>
    <t>WAD - ADRIAN WILKINSON</t>
  </si>
  <si>
    <t>WAD - ANDY JONES</t>
  </si>
  <si>
    <t>WAD - HENRY MURFIN</t>
  </si>
  <si>
    <t>WAD - MARK VAN DEN BERG</t>
  </si>
  <si>
    <t>WAD - MIKE POUPARD</t>
  </si>
  <si>
    <t>WAD - PETER RICHARDS</t>
  </si>
  <si>
    <t>Combination 4s</t>
  </si>
  <si>
    <t>Ladies 4s</t>
  </si>
  <si>
    <t>Open 4s</t>
  </si>
  <si>
    <t>Ladies 6s</t>
  </si>
  <si>
    <t>Open 6s Devision 2</t>
  </si>
  <si>
    <t>Composite Cup</t>
  </si>
  <si>
    <t>Mixed 6s Premier</t>
  </si>
  <si>
    <t>Mixed 6s Upper 1st</t>
  </si>
  <si>
    <t>Mixed 6s Lower 1st</t>
  </si>
  <si>
    <t>Handicap</t>
  </si>
  <si>
    <t>LADIES' 4s</t>
  </si>
  <si>
    <t>ANGEL</t>
  </si>
  <si>
    <t>LANGTON GREEN</t>
  </si>
  <si>
    <t>WADHURST</t>
  </si>
  <si>
    <t>WESTBOROUGH</t>
  </si>
  <si>
    <t>MASTERS</t>
  </si>
  <si>
    <t>SEVENOAKS</t>
  </si>
  <si>
    <t>TRIDENT</t>
  </si>
  <si>
    <t>COMBI 4s</t>
  </si>
  <si>
    <t>OPEN 4s</t>
  </si>
  <si>
    <t>HILDENBOROUGH</t>
  </si>
  <si>
    <t>ST JOHN'S</t>
  </si>
  <si>
    <t>HC VLookUp Value</t>
  </si>
  <si>
    <t xml:space="preserve">Division: </t>
  </si>
  <si>
    <t>Rubber 1 Starting Handicaps</t>
  </si>
  <si>
    <t>Rubber 2 Starting Handicaps</t>
  </si>
  <si>
    <t>Rubber 3 Starting Handicaps</t>
  </si>
  <si>
    <t>Rubber 4 Starting Handicaps</t>
  </si>
  <si>
    <t>Rubber 5 Starting Handicaps</t>
  </si>
  <si>
    <t>Rubber 6 Starting Handicaps</t>
  </si>
  <si>
    <t>V lookUp which hadicap list to use</t>
  </si>
  <si>
    <t>Adding Handicaps for Rubber start score</t>
  </si>
  <si>
    <t>Fomula to test for final score limited</t>
  </si>
  <si>
    <t>daren@imadesimple.co.uk</t>
  </si>
  <si>
    <t>Close Excel sheet and attach file here.%0A%0A%0A%0AHi Stuart.%0A%0APlease see attached score card.%0A%0AThanks.</t>
  </si>
  <si>
    <t>Email Details</t>
  </si>
  <si>
    <t>Record Scores
Enter 0's in Game 3
if you win in 2</t>
  </si>
  <si>
    <t>Combined Starting Handicaps:</t>
  </si>
  <si>
    <t>scorecards@twbl.co.uk</t>
  </si>
  <si>
    <t>Test for greater than zero</t>
  </si>
  <si>
    <t>Test for both greater than zero</t>
  </si>
  <si>
    <t>Test for which is higher</t>
  </si>
  <si>
    <t>Home Player 1</t>
  </si>
  <si>
    <t>Home Player 2</t>
  </si>
  <si>
    <t>Home Player 3</t>
  </si>
  <si>
    <t>Home Player 4</t>
  </si>
  <si>
    <t>Away Player 1</t>
  </si>
  <si>
    <t>Away Player 2</t>
  </si>
  <si>
    <t>Away Player 3</t>
  </si>
  <si>
    <t>Away Player 4</t>
  </si>
  <si>
    <t>Standard Handicap</t>
  </si>
  <si>
    <t>Test for Handicap greater than zero</t>
  </si>
  <si>
    <t>Work Out Difference</t>
  </si>
  <si>
    <t>Correct Handicap Start</t>
  </si>
  <si>
    <t>Please note - Excel only as the attachment.  Thank you</t>
  </si>
  <si>
    <t>If auto email at bottom fails,  manual email is</t>
  </si>
  <si>
    <t>CRISTA MOULE</t>
  </si>
  <si>
    <t>VICTORIA MILLARD</t>
  </si>
  <si>
    <t>TOM HANSON</t>
  </si>
  <si>
    <t>AMIT SINHA</t>
  </si>
  <si>
    <t>WAD - ALEX TUNNA</t>
  </si>
  <si>
    <t>WAD - CALLUM EDWARDS</t>
  </si>
  <si>
    <t>WAD - JAMES MCDERMOTT</t>
  </si>
  <si>
    <t>WAD - KRIS CHAY-SALT</t>
  </si>
  <si>
    <t>WAD - NATHAN TURNER</t>
  </si>
  <si>
    <t>CALLUM EDWARDS</t>
  </si>
  <si>
    <t>KRIS CHAY-SALT</t>
  </si>
  <si>
    <t>NATHAN TURNER</t>
  </si>
  <si>
    <t>REYA PATEL</t>
  </si>
  <si>
    <t>REECE TURNER</t>
  </si>
  <si>
    <t>CHRIS CLOSE</t>
  </si>
  <si>
    <t>DARREN FOWLER</t>
  </si>
  <si>
    <t>ALEX TUNNA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</si>
</sst>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[$-F800]dddd\,\ mmmm\ dd\,\ yyyy"/>
    <numFmt numFmtId="166" formatCode="ddd\ dd\-mmm\-yy"/>
  </numFmts>
  <fonts count="27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  <family val="2"/>
    </font>
    <font>
      <sz val="12"/>
      <color rgb="FF0070C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b/>
      <sz val="48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20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3" fillId="0" borderId="10" xfId="0" quotePrefix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14" fontId="0" fillId="4" borderId="4" xfId="0" applyNumberFormat="1" applyFill="1" applyBorder="1"/>
    <xf numFmtId="0" fontId="0" fillId="4" borderId="5" xfId="0" applyFill="1" applyBorder="1" applyAlignment="1">
      <alignment horizontal="center"/>
    </xf>
    <xf numFmtId="14" fontId="0" fillId="4" borderId="9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/>
    <xf numFmtId="0" fontId="0" fillId="0" borderId="10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/>
    <xf numFmtId="0" fontId="0" fillId="4" borderId="7" xfId="0" applyFill="1" applyBorder="1"/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0" xfId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1" applyFill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6" fillId="0" borderId="5" xfId="0" applyFont="1" applyBorder="1" applyAlignment="1">
      <alignment vertical="center"/>
    </xf>
    <xf numFmtId="0" fontId="4" fillId="0" borderId="0" xfId="0" applyFo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166" fontId="0" fillId="0" borderId="10" xfId="0" applyNumberFormat="1" applyBorder="1" applyAlignment="1">
      <alignment horizontal="center"/>
    </xf>
    <xf numFmtId="0" fontId="0" fillId="0" borderId="10" xfId="0" applyBorder="1"/>
    <xf numFmtId="0" fontId="10" fillId="0" borderId="0" xfId="0" applyFont="1"/>
    <xf numFmtId="0" fontId="10" fillId="7" borderId="1" xfId="0" applyFont="1" applyFill="1" applyBorder="1"/>
    <xf numFmtId="0" fontId="10" fillId="7" borderId="4" xfId="0" applyFont="1" applyFill="1" applyBorder="1"/>
    <xf numFmtId="0" fontId="10" fillId="7" borderId="6" xfId="0" applyFont="1" applyFill="1" applyBorder="1"/>
    <xf numFmtId="0" fontId="10" fillId="6" borderId="1" xfId="0" applyFont="1" applyFill="1" applyBorder="1"/>
    <xf numFmtId="0" fontId="10" fillId="6" borderId="4" xfId="0" applyFont="1" applyFill="1" applyBorder="1" applyAlignment="1">
      <alignment horizontal="center"/>
    </xf>
    <xf numFmtId="0" fontId="10" fillId="6" borderId="4" xfId="0" applyFont="1" applyFill="1" applyBorder="1"/>
    <xf numFmtId="0" fontId="10" fillId="6" borderId="6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5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14" fontId="10" fillId="0" borderId="0" xfId="0" applyNumberFormat="1" applyFont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2" applyNumberFormat="1" applyFont="1" applyBorder="1" applyAlignment="1">
      <alignment horizontal="center" vertical="center"/>
    </xf>
    <xf numFmtId="0" fontId="10" fillId="0" borderId="8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6" fillId="0" borderId="5" xfId="0" applyFont="1" applyBorder="1"/>
    <xf numFmtId="14" fontId="0" fillId="0" borderId="7" xfId="0" applyNumberForma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5" fillId="0" borderId="5" xfId="0" applyFont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4" borderId="4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19" fillId="4" borderId="1" xfId="3" applyFill="1" applyBorder="1"/>
    <xf numFmtId="0" fontId="19" fillId="4" borderId="4" xfId="3" applyFill="1" applyBorder="1"/>
    <xf numFmtId="0" fontId="0" fillId="4" borderId="15" xfId="0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3" xfId="0" applyFill="1" applyBorder="1"/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23" fillId="3" borderId="0" xfId="0" applyFont="1" applyFill="1" applyAlignment="1">
      <alignment horizontal="center"/>
    </xf>
    <xf numFmtId="0" fontId="24" fillId="0" borderId="5" xfId="0" applyFont="1" applyBorder="1"/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5" fillId="0" borderId="5" xfId="0" applyFont="1" applyBorder="1"/>
    <xf numFmtId="0" fontId="24" fillId="3" borderId="0" xfId="0" applyFont="1" applyFill="1" applyAlignment="1">
      <alignment horizontal="center"/>
    </xf>
    <xf numFmtId="0" fontId="26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0" fillId="2" borderId="1" xfId="3" applyFont="1" applyFill="1" applyBorder="1" applyAlignment="1" applyProtection="1">
      <alignment horizontal="center" vertical="center"/>
      <protection locked="0"/>
    </xf>
    <xf numFmtId="0" fontId="20" fillId="2" borderId="3" xfId="3" applyFont="1" applyFill="1" applyBorder="1" applyAlignment="1" applyProtection="1">
      <alignment horizontal="center" vertical="center"/>
      <protection locked="0"/>
    </xf>
    <xf numFmtId="0" fontId="20" fillId="2" borderId="4" xfId="3" applyFont="1" applyFill="1" applyBorder="1" applyAlignment="1" applyProtection="1">
      <alignment horizontal="center" vertical="center"/>
      <protection locked="0"/>
    </xf>
    <xf numFmtId="0" fontId="20" fillId="2" borderId="5" xfId="3" applyFont="1" applyFill="1" applyBorder="1" applyAlignment="1" applyProtection="1">
      <alignment horizontal="center" vertical="center"/>
      <protection locked="0"/>
    </xf>
    <xf numFmtId="0" fontId="20" fillId="2" borderId="6" xfId="3" applyFont="1" applyFill="1" applyBorder="1" applyAlignment="1" applyProtection="1">
      <alignment horizontal="center" vertical="center"/>
      <protection locked="0"/>
    </xf>
    <xf numFmtId="0" fontId="20" fillId="2" borderId="8" xfId="3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1" fillId="5" borderId="12" xfId="0" applyNumberFormat="1" applyFont="1" applyFill="1" applyBorder="1" applyAlignment="1" applyProtection="1">
      <alignment horizontal="center" vertical="center"/>
      <protection locked="0"/>
    </xf>
    <xf numFmtId="165" fontId="11" fillId="5" borderId="13" xfId="0" applyNumberFormat="1" applyFont="1" applyFill="1" applyBorder="1" applyAlignment="1" applyProtection="1">
      <alignment horizontal="center" vertical="center"/>
      <protection locked="0"/>
    </xf>
    <xf numFmtId="165" fontId="11" fillId="5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 wrapText="1"/>
    </xf>
    <xf numFmtId="164" fontId="8" fillId="2" borderId="3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2" borderId="5" xfId="2" applyFont="1" applyFill="1" applyBorder="1" applyAlignment="1">
      <alignment horizontal="center" vertical="center" wrapText="1"/>
    </xf>
    <xf numFmtId="164" fontId="22" fillId="2" borderId="4" xfId="3" applyNumberFormat="1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4" fontId="8" fillId="2" borderId="6" xfId="2" applyFont="1" applyFill="1" applyBorder="1" applyAlignment="1">
      <alignment horizontal="center" vertical="center"/>
    </xf>
    <xf numFmtId="164" fontId="8" fillId="2" borderId="8" xfId="2" applyFont="1" applyFill="1" applyBorder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58BDEB1E-F74C-BC40-B635-5294711FB6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787400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46B1C8-A4B2-BF4D-B30B-1774CC58BF97}"/>
            </a:ext>
          </a:extLst>
        </xdr:cNvPr>
        <xdr:cNvSpPr txBox="1"/>
      </xdr:nvSpPr>
      <xdr:spPr>
        <a:xfrm>
          <a:off x="8851900" y="176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corecards@twbl.co.uk" TargetMode="External"/><Relationship Id="rId1" Type="http://schemas.openxmlformats.org/officeDocument/2006/relationships/hyperlink" Target="mailto:daren@imadesimple.co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recards@twbl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88F-C0D2-F94A-9A57-515D44C9F128}">
  <sheetPr codeName="Sheet1"/>
  <dimension ref="A2:EC291"/>
  <sheetViews>
    <sheetView zoomScale="107" zoomScaleNormal="120" workbookViewId="0">
      <selection activeCell="C1" sqref="C1"/>
    </sheetView>
  </sheetViews>
  <sheetFormatPr defaultColWidth="10.875" defaultRowHeight="15.75" x14ac:dyDescent="0.25"/>
  <cols>
    <col min="1" max="1" width="64.875" style="15" customWidth="1"/>
    <col min="2" max="2" width="16.875" style="16" customWidth="1"/>
    <col min="3" max="3" width="21.875" customWidth="1"/>
    <col min="4" max="4" width="16.875" style="1" customWidth="1"/>
    <col min="5" max="5" width="20.875" style="1" customWidth="1"/>
    <col min="6" max="6" width="16.875" style="1" customWidth="1"/>
    <col min="7" max="7" width="20.875" style="1" customWidth="1"/>
    <col min="8" max="8" width="30.875" style="15" customWidth="1"/>
    <col min="9" max="9" width="18.125" style="1" customWidth="1"/>
    <col min="10" max="13" width="10.875" style="1"/>
    <col min="14" max="14" width="13.625" style="1" customWidth="1"/>
    <col min="15" max="15" width="10.875" style="1"/>
    <col min="16" max="16" width="17.125" style="1" customWidth="1"/>
    <col min="17" max="17" width="24.375" style="1" customWidth="1"/>
    <col min="18" max="19" width="17.125" style="1" customWidth="1"/>
    <col min="20" max="20" width="54" style="1" customWidth="1"/>
    <col min="21" max="21" width="6.375" style="1" customWidth="1"/>
    <col min="22" max="22" width="25.875" style="1" customWidth="1"/>
    <col min="23" max="23" width="4.875" customWidth="1"/>
    <col min="24" max="24" width="25.875" style="1" customWidth="1"/>
    <col min="25" max="25" width="4.875" customWidth="1"/>
    <col min="26" max="26" width="25.875" style="1" customWidth="1"/>
    <col min="27" max="27" width="4.875" customWidth="1"/>
    <col min="28" max="28" width="25.875" style="1" customWidth="1"/>
    <col min="29" max="29" width="4.875" customWidth="1"/>
    <col min="30" max="30" width="25.875" style="1" customWidth="1"/>
    <col min="31" max="31" width="4.875" customWidth="1"/>
    <col min="32" max="32" width="25.875" customWidth="1"/>
    <col min="33" max="33" width="4.875" customWidth="1"/>
    <col min="34" max="34" width="25.875" customWidth="1"/>
    <col min="35" max="35" width="4.875" customWidth="1"/>
    <col min="36" max="36" width="25.875" customWidth="1"/>
    <col min="37" max="37" width="4.875" customWidth="1"/>
    <col min="38" max="38" width="25.875" customWidth="1"/>
    <col min="39" max="39" width="4.875" customWidth="1"/>
    <col min="40" max="40" width="25.875" customWidth="1"/>
    <col min="41" max="41" width="4.875" customWidth="1"/>
    <col min="42" max="42" width="25.875" customWidth="1"/>
    <col min="43" max="43" width="4.875" customWidth="1"/>
    <col min="44" max="44" width="25.875" customWidth="1"/>
    <col min="45" max="45" width="4.875" customWidth="1"/>
    <col min="46" max="46" width="25.875" customWidth="1"/>
    <col min="47" max="47" width="4.875" customWidth="1"/>
    <col min="48" max="48" width="25.875" customWidth="1"/>
    <col min="49" max="49" width="4.875" customWidth="1"/>
    <col min="50" max="50" width="25.875" customWidth="1"/>
    <col min="51" max="51" width="4.875" customWidth="1"/>
    <col min="52" max="52" width="25.875" customWidth="1"/>
    <col min="53" max="53" width="4.875" customWidth="1"/>
    <col min="54" max="54" width="25.875" customWidth="1"/>
    <col min="55" max="55" width="4.875" customWidth="1"/>
    <col min="56" max="56" width="25.875" customWidth="1"/>
    <col min="57" max="57" width="4.875" customWidth="1"/>
    <col min="58" max="58" width="25.875" customWidth="1"/>
    <col min="59" max="59" width="4.875" customWidth="1"/>
    <col min="60" max="60" width="25.875" customWidth="1"/>
    <col min="61" max="61" width="4.875" customWidth="1"/>
    <col min="62" max="62" width="25.875" customWidth="1"/>
    <col min="63" max="63" width="4.875" customWidth="1"/>
    <col min="64" max="64" width="25.875" customWidth="1"/>
    <col min="65" max="65" width="4.875" customWidth="1"/>
    <col min="66" max="66" width="25.875" customWidth="1"/>
    <col min="67" max="67" width="4.875" customWidth="1"/>
    <col min="68" max="68" width="25.875" customWidth="1"/>
    <col min="69" max="69" width="4.875" customWidth="1"/>
    <col min="70" max="70" width="25.875" customWidth="1"/>
    <col min="71" max="71" width="4.875" customWidth="1"/>
    <col min="72" max="72" width="25.875" customWidth="1"/>
    <col min="73" max="73" width="4.875" customWidth="1"/>
    <col min="74" max="74" width="25.875" customWidth="1"/>
    <col min="75" max="75" width="4.875" customWidth="1"/>
    <col min="76" max="76" width="25.875" customWidth="1"/>
    <col min="77" max="77" width="4.875" customWidth="1"/>
    <col min="78" max="78" width="25.875" customWidth="1"/>
    <col min="79" max="79" width="4.875" customWidth="1"/>
    <col min="80" max="80" width="25.875" customWidth="1"/>
    <col min="81" max="81" width="4.875" customWidth="1"/>
    <col min="82" max="82" width="25.875" customWidth="1"/>
    <col min="83" max="83" width="4.875" customWidth="1"/>
    <col min="84" max="84" width="25.875" customWidth="1"/>
    <col min="85" max="85" width="4.875" customWidth="1"/>
    <col min="86" max="86" width="25.875" customWidth="1"/>
    <col min="87" max="87" width="4.875" customWidth="1"/>
    <col min="88" max="88" width="25.875" customWidth="1"/>
    <col min="89" max="89" width="4.875" customWidth="1"/>
    <col min="90" max="90" width="25.875" customWidth="1"/>
    <col min="91" max="91" width="4.875" customWidth="1"/>
    <col min="92" max="92" width="25.875" customWidth="1"/>
    <col min="93" max="93" width="4.875" customWidth="1"/>
    <col min="94" max="94" width="25.875" customWidth="1"/>
    <col min="95" max="95" width="4.875" customWidth="1"/>
    <col min="96" max="96" width="25.875" customWidth="1"/>
    <col min="97" max="97" width="4.875" customWidth="1"/>
    <col min="98" max="98" width="25.875" customWidth="1"/>
    <col min="99" max="99" width="4.875" customWidth="1"/>
    <col min="100" max="100" width="25.875" customWidth="1"/>
    <col min="101" max="101" width="4.875" customWidth="1"/>
    <col min="102" max="102" width="25.875" customWidth="1"/>
    <col min="103" max="103" width="4.875" customWidth="1"/>
    <col min="104" max="104" width="25.875" customWidth="1"/>
    <col min="105" max="105" width="4.875" customWidth="1"/>
    <col min="106" max="106" width="25.875" customWidth="1"/>
    <col min="107" max="107" width="4.875" customWidth="1"/>
    <col min="108" max="108" width="25.875" customWidth="1"/>
    <col min="109" max="109" width="4.875" customWidth="1"/>
    <col min="110" max="110" width="25.875" customWidth="1"/>
    <col min="111" max="111" width="4.875" customWidth="1"/>
    <col min="112" max="112" width="25.875" customWidth="1"/>
    <col min="113" max="113" width="4.875" customWidth="1"/>
    <col min="114" max="114" width="25.875" customWidth="1"/>
    <col min="115" max="115" width="4.875" customWidth="1"/>
    <col min="116" max="116" width="25.875" customWidth="1"/>
    <col min="117" max="117" width="4.875" customWidth="1"/>
    <col min="118" max="118" width="25.875" customWidth="1"/>
    <col min="119" max="119" width="4.875" customWidth="1"/>
    <col min="120" max="120" width="25.875" customWidth="1"/>
    <col min="121" max="121" width="4.875" customWidth="1"/>
    <col min="122" max="122" width="25.875" customWidth="1"/>
    <col min="123" max="123" width="4.875" customWidth="1"/>
    <col min="124" max="124" width="25.875" customWidth="1"/>
    <col min="125" max="125" width="4.875" customWidth="1"/>
    <col min="126" max="126" width="30.875" customWidth="1"/>
    <col min="128" max="128" width="30.875" customWidth="1"/>
    <col min="130" max="130" width="30.875" customWidth="1"/>
    <col min="132" max="132" width="30.875" customWidth="1"/>
  </cols>
  <sheetData>
    <row r="2" spans="1:133" x14ac:dyDescent="0.25">
      <c r="E2" s="44" t="s">
        <v>905</v>
      </c>
      <c r="G2" s="44" t="s">
        <v>905</v>
      </c>
      <c r="V2" s="44" t="s">
        <v>905</v>
      </c>
      <c r="W2" s="44"/>
      <c r="X2" s="44" t="s">
        <v>905</v>
      </c>
      <c r="Y2" s="44"/>
      <c r="Z2" s="44" t="s">
        <v>905</v>
      </c>
      <c r="AA2" s="44"/>
      <c r="AB2" s="44" t="s">
        <v>905</v>
      </c>
      <c r="AC2" s="44"/>
      <c r="AD2" s="44" t="s">
        <v>905</v>
      </c>
      <c r="AE2" s="44"/>
      <c r="AF2" s="44" t="s">
        <v>905</v>
      </c>
      <c r="AG2" s="44"/>
      <c r="AH2" s="44" t="s">
        <v>905</v>
      </c>
      <c r="AI2" s="44"/>
      <c r="AJ2" s="44" t="s">
        <v>905</v>
      </c>
      <c r="AK2" s="44"/>
      <c r="AL2" s="44" t="s">
        <v>905</v>
      </c>
      <c r="AM2" s="44"/>
      <c r="AN2" s="44" t="s">
        <v>905</v>
      </c>
      <c r="AO2" s="44"/>
      <c r="AP2" s="44" t="s">
        <v>905</v>
      </c>
      <c r="AQ2" s="44"/>
      <c r="AR2" s="44" t="s">
        <v>905</v>
      </c>
      <c r="AS2" s="44"/>
      <c r="AT2" s="44" t="s">
        <v>905</v>
      </c>
      <c r="AU2" s="44"/>
      <c r="AV2" s="44" t="s">
        <v>905</v>
      </c>
      <c r="AW2" s="44"/>
      <c r="AX2" s="44" t="s">
        <v>905</v>
      </c>
      <c r="AY2" s="44"/>
      <c r="AZ2" s="44" t="s">
        <v>905</v>
      </c>
      <c r="BA2" s="44"/>
      <c r="BB2" s="44" t="s">
        <v>905</v>
      </c>
      <c r="BC2" s="44"/>
      <c r="BD2" s="44" t="s">
        <v>905</v>
      </c>
      <c r="BE2" s="44"/>
      <c r="BF2" s="44" t="s">
        <v>905</v>
      </c>
      <c r="BG2" s="44"/>
      <c r="BH2" s="44" t="s">
        <v>905</v>
      </c>
      <c r="BI2" s="44"/>
      <c r="BJ2" s="44" t="s">
        <v>905</v>
      </c>
      <c r="BK2" s="44"/>
      <c r="BL2" s="44" t="s">
        <v>905</v>
      </c>
      <c r="BM2" s="44"/>
      <c r="BN2" s="44" t="s">
        <v>905</v>
      </c>
      <c r="BO2" s="44"/>
      <c r="BP2" s="44" t="s">
        <v>905</v>
      </c>
      <c r="BQ2" s="44"/>
      <c r="BR2" s="44" t="s">
        <v>905</v>
      </c>
      <c r="BS2" s="44"/>
      <c r="BT2" s="44" t="s">
        <v>905</v>
      </c>
      <c r="BU2" s="44"/>
      <c r="BV2" s="44" t="s">
        <v>905</v>
      </c>
      <c r="BW2" s="44"/>
      <c r="BX2" s="44" t="s">
        <v>905</v>
      </c>
      <c r="BY2" s="44"/>
      <c r="BZ2" s="44" t="s">
        <v>905</v>
      </c>
      <c r="CA2" s="44"/>
      <c r="CB2" s="44" t="s">
        <v>905</v>
      </c>
      <c r="CC2" s="44"/>
      <c r="CD2" s="44" t="s">
        <v>905</v>
      </c>
      <c r="CE2" s="44"/>
      <c r="CF2" s="44" t="s">
        <v>905</v>
      </c>
      <c r="CG2" s="44"/>
      <c r="CH2" s="44" t="s">
        <v>905</v>
      </c>
      <c r="CI2" s="44"/>
      <c r="CJ2" s="44" t="s">
        <v>905</v>
      </c>
      <c r="CK2" s="44"/>
      <c r="CL2" s="44" t="s">
        <v>905</v>
      </c>
      <c r="CM2" s="44"/>
      <c r="CN2" s="44" t="s">
        <v>905</v>
      </c>
      <c r="CO2" s="44"/>
      <c r="CP2" s="44" t="s">
        <v>905</v>
      </c>
      <c r="CQ2" s="44"/>
      <c r="CR2" s="44" t="s">
        <v>905</v>
      </c>
      <c r="CS2" s="44"/>
      <c r="CT2" s="44" t="s">
        <v>905</v>
      </c>
      <c r="CU2" s="44"/>
      <c r="CV2" s="44" t="s">
        <v>905</v>
      </c>
      <c r="CW2" s="44"/>
      <c r="CX2" s="44" t="s">
        <v>905</v>
      </c>
      <c r="CY2" s="44"/>
      <c r="CZ2" s="44" t="s">
        <v>905</v>
      </c>
      <c r="DA2" s="44"/>
      <c r="DB2" s="44" t="s">
        <v>905</v>
      </c>
      <c r="DC2" s="44"/>
      <c r="DD2" s="44" t="s">
        <v>905</v>
      </c>
      <c r="DE2" s="44"/>
      <c r="DF2" s="44" t="s">
        <v>905</v>
      </c>
      <c r="DG2" s="44"/>
      <c r="DH2" s="44" t="s">
        <v>905</v>
      </c>
      <c r="DI2" s="44"/>
      <c r="DJ2" s="44" t="s">
        <v>905</v>
      </c>
      <c r="DK2" s="44"/>
      <c r="DL2" s="44" t="s">
        <v>905</v>
      </c>
      <c r="DM2" s="44"/>
      <c r="DN2" s="44" t="s">
        <v>905</v>
      </c>
      <c r="DO2" s="44"/>
      <c r="DP2" s="44" t="s">
        <v>905</v>
      </c>
      <c r="DQ2" s="44"/>
      <c r="DR2" s="44" t="s">
        <v>905</v>
      </c>
      <c r="DS2" s="44"/>
      <c r="DT2" s="44" t="s">
        <v>905</v>
      </c>
      <c r="DU2" s="44"/>
      <c r="DY2" t="s">
        <v>939</v>
      </c>
    </row>
    <row r="3" spans="1:133" x14ac:dyDescent="0.25">
      <c r="A3" s="1" t="s">
        <v>100</v>
      </c>
      <c r="B3" s="16" t="s">
        <v>99</v>
      </c>
      <c r="C3" s="1" t="s">
        <v>98</v>
      </c>
      <c r="D3" s="1" t="s">
        <v>0</v>
      </c>
      <c r="E3" s="1" t="s">
        <v>177</v>
      </c>
      <c r="F3" s="1" t="s">
        <v>1</v>
      </c>
      <c r="G3" s="1" t="s">
        <v>177</v>
      </c>
      <c r="H3" s="1" t="s">
        <v>97</v>
      </c>
      <c r="I3" s="1" t="s">
        <v>1180</v>
      </c>
      <c r="J3" s="1" t="s">
        <v>7</v>
      </c>
      <c r="K3" s="1" t="s">
        <v>10</v>
      </c>
      <c r="L3" s="1" t="s">
        <v>11</v>
      </c>
      <c r="M3" s="1" t="s">
        <v>12</v>
      </c>
      <c r="N3" s="1" t="s">
        <v>155</v>
      </c>
      <c r="O3" s="1" t="s">
        <v>98</v>
      </c>
      <c r="P3" s="1" t="s">
        <v>153</v>
      </c>
      <c r="Q3" s="181" t="s">
        <v>8</v>
      </c>
      <c r="R3" s="181"/>
      <c r="S3" s="181"/>
      <c r="T3" s="181"/>
      <c r="U3" s="48" t="s">
        <v>4</v>
      </c>
      <c r="V3" s="48" t="s">
        <v>101</v>
      </c>
      <c r="W3" s="48" t="s">
        <v>939</v>
      </c>
      <c r="X3" s="48" t="s">
        <v>140</v>
      </c>
      <c r="Y3" s="48" t="s">
        <v>939</v>
      </c>
      <c r="Z3" s="48" t="s">
        <v>103</v>
      </c>
      <c r="AA3" s="48" t="s">
        <v>939</v>
      </c>
      <c r="AB3" s="48" t="s">
        <v>102</v>
      </c>
      <c r="AC3" s="48" t="s">
        <v>939</v>
      </c>
      <c r="AD3" s="48" t="s">
        <v>105</v>
      </c>
      <c r="AE3" s="48" t="s">
        <v>939</v>
      </c>
      <c r="AF3" s="48" t="s">
        <v>141</v>
      </c>
      <c r="AG3" s="48" t="s">
        <v>939</v>
      </c>
      <c r="AH3" s="48" t="s">
        <v>106</v>
      </c>
      <c r="AI3" s="48" t="s">
        <v>939</v>
      </c>
      <c r="AJ3" s="48" t="s">
        <v>104</v>
      </c>
      <c r="AK3" s="48" t="s">
        <v>939</v>
      </c>
      <c r="AL3" s="48" t="s">
        <v>135</v>
      </c>
      <c r="AM3" s="48" t="s">
        <v>939</v>
      </c>
      <c r="AN3" s="48" t="s">
        <v>151</v>
      </c>
      <c r="AO3" s="48" t="s">
        <v>939</v>
      </c>
      <c r="AP3" s="48" t="s">
        <v>136</v>
      </c>
      <c r="AQ3" s="48" t="s">
        <v>939</v>
      </c>
      <c r="AR3" s="48" t="s">
        <v>134</v>
      </c>
      <c r="AS3" s="48" t="s">
        <v>939</v>
      </c>
      <c r="AT3" s="48" t="s">
        <v>129</v>
      </c>
      <c r="AU3" s="48" t="s">
        <v>939</v>
      </c>
      <c r="AV3" s="48" t="s">
        <v>149</v>
      </c>
      <c r="AW3" s="48" t="s">
        <v>939</v>
      </c>
      <c r="AX3" s="48" t="s">
        <v>130</v>
      </c>
      <c r="AY3" s="48" t="s">
        <v>939</v>
      </c>
      <c r="AZ3" s="48" t="s">
        <v>128</v>
      </c>
      <c r="BA3" s="48" t="s">
        <v>939</v>
      </c>
      <c r="BB3" s="48" t="s">
        <v>123</v>
      </c>
      <c r="BC3" s="48" t="s">
        <v>939</v>
      </c>
      <c r="BD3" s="48" t="s">
        <v>147</v>
      </c>
      <c r="BE3" s="48" t="s">
        <v>939</v>
      </c>
      <c r="BF3" s="48" t="s">
        <v>124</v>
      </c>
      <c r="BG3" s="48" t="s">
        <v>939</v>
      </c>
      <c r="BH3" s="48" t="s">
        <v>122</v>
      </c>
      <c r="BI3" s="48" t="s">
        <v>939</v>
      </c>
      <c r="BJ3" s="48" t="s">
        <v>117</v>
      </c>
      <c r="BK3" s="48" t="s">
        <v>939</v>
      </c>
      <c r="BL3" s="48" t="s">
        <v>145</v>
      </c>
      <c r="BM3" s="48" t="s">
        <v>939</v>
      </c>
      <c r="BN3" s="48" t="s">
        <v>118</v>
      </c>
      <c r="BO3" s="48" t="s">
        <v>939</v>
      </c>
      <c r="BP3" s="48" t="s">
        <v>116</v>
      </c>
      <c r="BQ3" s="48" t="s">
        <v>939</v>
      </c>
      <c r="BR3" s="48" t="s">
        <v>126</v>
      </c>
      <c r="BS3" s="48" t="s">
        <v>939</v>
      </c>
      <c r="BT3" s="48" t="s">
        <v>148</v>
      </c>
      <c r="BU3" s="48" t="s">
        <v>939</v>
      </c>
      <c r="BV3" s="48" t="s">
        <v>127</v>
      </c>
      <c r="BW3" s="48" t="s">
        <v>939</v>
      </c>
      <c r="BX3" s="48" t="s">
        <v>125</v>
      </c>
      <c r="BY3" s="48" t="s">
        <v>939</v>
      </c>
      <c r="BZ3" s="48" t="s">
        <v>108</v>
      </c>
      <c r="CA3" s="48" t="s">
        <v>939</v>
      </c>
      <c r="CB3" s="48" t="s">
        <v>142</v>
      </c>
      <c r="CC3" s="48" t="s">
        <v>939</v>
      </c>
      <c r="CD3" s="48" t="s">
        <v>109</v>
      </c>
      <c r="CE3" s="48" t="s">
        <v>939</v>
      </c>
      <c r="CF3" s="48" t="s">
        <v>107</v>
      </c>
      <c r="CG3" s="48" t="s">
        <v>939</v>
      </c>
      <c r="CH3" s="48" t="s">
        <v>132</v>
      </c>
      <c r="CI3" s="48" t="s">
        <v>939</v>
      </c>
      <c r="CJ3" s="48" t="s">
        <v>150</v>
      </c>
      <c r="CK3" s="48" t="s">
        <v>939</v>
      </c>
      <c r="CL3" s="48" t="s">
        <v>133</v>
      </c>
      <c r="CM3" s="48" t="s">
        <v>939</v>
      </c>
      <c r="CN3" s="48" t="s">
        <v>131</v>
      </c>
      <c r="CO3" s="48" t="s">
        <v>939</v>
      </c>
      <c r="CP3" s="48" t="s">
        <v>114</v>
      </c>
      <c r="CQ3" s="48" t="s">
        <v>939</v>
      </c>
      <c r="CR3" s="48" t="s">
        <v>144</v>
      </c>
      <c r="CS3" s="48" t="s">
        <v>939</v>
      </c>
      <c r="CT3" s="48" t="s">
        <v>115</v>
      </c>
      <c r="CU3" s="48" t="s">
        <v>939</v>
      </c>
      <c r="CV3" s="48" t="s">
        <v>113</v>
      </c>
      <c r="CW3" s="48" t="s">
        <v>939</v>
      </c>
      <c r="CX3" s="48" t="s">
        <v>120</v>
      </c>
      <c r="CY3" s="48" t="s">
        <v>939</v>
      </c>
      <c r="CZ3" s="48" t="s">
        <v>146</v>
      </c>
      <c r="DA3" s="48" t="s">
        <v>939</v>
      </c>
      <c r="DB3" s="48" t="s">
        <v>121</v>
      </c>
      <c r="DC3" s="48" t="s">
        <v>939</v>
      </c>
      <c r="DD3" s="48" t="s">
        <v>119</v>
      </c>
      <c r="DE3" s="48" t="s">
        <v>939</v>
      </c>
      <c r="DF3" s="48" t="s">
        <v>111</v>
      </c>
      <c r="DG3" s="48" t="s">
        <v>939</v>
      </c>
      <c r="DH3" s="48" t="s">
        <v>143</v>
      </c>
      <c r="DI3" s="48" t="s">
        <v>939</v>
      </c>
      <c r="DJ3" s="48" t="s">
        <v>112</v>
      </c>
      <c r="DK3" s="48" t="s">
        <v>939</v>
      </c>
      <c r="DL3" s="48" t="s">
        <v>110</v>
      </c>
      <c r="DM3" s="48" t="s">
        <v>939</v>
      </c>
      <c r="DN3" s="48" t="s">
        <v>138</v>
      </c>
      <c r="DO3" s="48" t="s">
        <v>939</v>
      </c>
      <c r="DP3" s="48" t="s">
        <v>152</v>
      </c>
      <c r="DQ3" s="48" t="s">
        <v>939</v>
      </c>
      <c r="DR3" s="48" t="s">
        <v>139</v>
      </c>
      <c r="DS3" s="48" t="s">
        <v>939</v>
      </c>
      <c r="DT3" s="48" t="s">
        <v>137</v>
      </c>
      <c r="DU3" s="48" t="s">
        <v>939</v>
      </c>
      <c r="DV3" s="48" t="s">
        <v>1176</v>
      </c>
      <c r="DW3" s="124">
        <v>45681</v>
      </c>
      <c r="DX3" s="48" t="s">
        <v>1168</v>
      </c>
      <c r="DY3" s="124">
        <v>45681</v>
      </c>
      <c r="DZ3" s="48" t="s">
        <v>1177</v>
      </c>
      <c r="EA3" s="124">
        <v>45681</v>
      </c>
      <c r="EB3" s="48" t="s">
        <v>1173</v>
      </c>
      <c r="EC3" s="124">
        <v>45681</v>
      </c>
    </row>
    <row r="4" spans="1:133" x14ac:dyDescent="0.25">
      <c r="A4" s="19" t="s">
        <v>4</v>
      </c>
      <c r="B4" s="19" t="s">
        <v>4</v>
      </c>
      <c r="C4" s="19" t="s">
        <v>4</v>
      </c>
      <c r="D4" s="19" t="s">
        <v>4</v>
      </c>
      <c r="E4" s="41" t="s">
        <v>4</v>
      </c>
      <c r="F4" s="19" t="s">
        <v>4</v>
      </c>
      <c r="G4" s="41" t="s">
        <v>4</v>
      </c>
      <c r="H4" s="19" t="s">
        <v>4</v>
      </c>
      <c r="I4" s="19"/>
      <c r="J4" s="21" t="s">
        <v>4</v>
      </c>
      <c r="K4" s="21" t="s">
        <v>4</v>
      </c>
      <c r="L4" s="21" t="s">
        <v>4</v>
      </c>
      <c r="M4" s="21" t="s">
        <v>4</v>
      </c>
      <c r="N4" s="21" t="s">
        <v>4</v>
      </c>
      <c r="O4" s="21" t="s">
        <v>4</v>
      </c>
      <c r="P4" s="5" t="s">
        <v>4</v>
      </c>
      <c r="Q4" s="28">
        <v>45566</v>
      </c>
      <c r="R4" s="22"/>
      <c r="S4" s="29"/>
      <c r="T4" s="45"/>
      <c r="U4" s="47" t="s">
        <v>4</v>
      </c>
      <c r="V4" s="50" t="s">
        <v>4</v>
      </c>
      <c r="W4" s="50"/>
      <c r="X4" s="50" t="s">
        <v>4</v>
      </c>
      <c r="Y4" s="50"/>
      <c r="Z4" s="50" t="s">
        <v>4</v>
      </c>
      <c r="AA4" s="50"/>
      <c r="AB4" s="50" t="s">
        <v>4</v>
      </c>
      <c r="AC4" s="50"/>
      <c r="AD4" s="50" t="s">
        <v>4</v>
      </c>
      <c r="AE4" s="50"/>
      <c r="AF4" s="50" t="s">
        <v>4</v>
      </c>
      <c r="AG4" s="50"/>
      <c r="AH4" s="50" t="s">
        <v>4</v>
      </c>
      <c r="AI4" s="50"/>
      <c r="AJ4" s="50" t="s">
        <v>4</v>
      </c>
      <c r="AK4" s="50"/>
      <c r="AL4" s="50" t="s">
        <v>4</v>
      </c>
      <c r="AM4" s="50"/>
      <c r="AN4" s="50" t="s">
        <v>4</v>
      </c>
      <c r="AO4" s="50"/>
      <c r="AP4" s="50" t="s">
        <v>4</v>
      </c>
      <c r="AQ4" s="50"/>
      <c r="AR4" s="50" t="s">
        <v>4</v>
      </c>
      <c r="AS4" s="50"/>
      <c r="AT4" s="50" t="s">
        <v>4</v>
      </c>
      <c r="AU4" s="50"/>
      <c r="AV4" s="50" t="s">
        <v>4</v>
      </c>
      <c r="AW4" s="50"/>
      <c r="AX4" s="50" t="s">
        <v>4</v>
      </c>
      <c r="AY4" s="50"/>
      <c r="AZ4" s="50" t="s">
        <v>4</v>
      </c>
      <c r="BA4" s="50"/>
      <c r="BB4" s="50" t="s">
        <v>4</v>
      </c>
      <c r="BC4" s="50"/>
      <c r="BD4" s="50" t="s">
        <v>4</v>
      </c>
      <c r="BE4" s="50"/>
      <c r="BF4" s="50" t="s">
        <v>4</v>
      </c>
      <c r="BG4" s="50"/>
      <c r="BH4" s="50" t="s">
        <v>4</v>
      </c>
      <c r="BI4" s="50"/>
      <c r="BJ4" s="50" t="s">
        <v>4</v>
      </c>
      <c r="BK4" s="50"/>
      <c r="BL4" s="50" t="s">
        <v>4</v>
      </c>
      <c r="BM4" s="50"/>
      <c r="BN4" s="50" t="s">
        <v>4</v>
      </c>
      <c r="BO4" s="50"/>
      <c r="BP4" s="50" t="s">
        <v>4</v>
      </c>
      <c r="BQ4" s="50"/>
      <c r="BR4" s="50" t="s">
        <v>4</v>
      </c>
      <c r="BS4" s="50"/>
      <c r="BT4" s="50" t="s">
        <v>4</v>
      </c>
      <c r="BU4" s="50"/>
      <c r="BV4" s="50" t="s">
        <v>4</v>
      </c>
      <c r="BW4" s="50"/>
      <c r="BX4" s="50" t="s">
        <v>4</v>
      </c>
      <c r="BY4" s="50"/>
      <c r="BZ4" s="50" t="s">
        <v>4</v>
      </c>
      <c r="CA4" s="50"/>
      <c r="CB4" s="50" t="s">
        <v>4</v>
      </c>
      <c r="CC4" s="50"/>
      <c r="CD4" s="50" t="s">
        <v>4</v>
      </c>
      <c r="CE4" s="50"/>
      <c r="CF4" s="50" t="s">
        <v>4</v>
      </c>
      <c r="CG4" s="50"/>
      <c r="CH4" s="50" t="s">
        <v>4</v>
      </c>
      <c r="CI4" s="50"/>
      <c r="CJ4" s="50" t="s">
        <v>4</v>
      </c>
      <c r="CK4" s="50"/>
      <c r="CL4" s="50" t="s">
        <v>4</v>
      </c>
      <c r="CM4" s="50"/>
      <c r="CN4" s="50" t="s">
        <v>4</v>
      </c>
      <c r="CO4" s="50"/>
      <c r="CP4" s="50" t="s">
        <v>4</v>
      </c>
      <c r="CQ4" s="50"/>
      <c r="CR4" s="50" t="s">
        <v>4</v>
      </c>
      <c r="CS4" s="50"/>
      <c r="CT4" s="50" t="s">
        <v>4</v>
      </c>
      <c r="CU4" s="50"/>
      <c r="CV4" s="50" t="s">
        <v>4</v>
      </c>
      <c r="CW4" s="50"/>
      <c r="CX4" s="50" t="s">
        <v>4</v>
      </c>
      <c r="CY4" s="50"/>
      <c r="CZ4" s="50" t="s">
        <v>4</v>
      </c>
      <c r="DA4" s="50"/>
      <c r="DB4" s="50" t="s">
        <v>4</v>
      </c>
      <c r="DC4" s="50"/>
      <c r="DD4" s="50" t="s">
        <v>4</v>
      </c>
      <c r="DE4" s="50"/>
      <c r="DF4" s="50" t="s">
        <v>4</v>
      </c>
      <c r="DG4" s="50"/>
      <c r="DH4" s="50" t="s">
        <v>4</v>
      </c>
      <c r="DI4" s="50"/>
      <c r="DJ4" s="50" t="s">
        <v>4</v>
      </c>
      <c r="DK4" s="50"/>
      <c r="DL4" s="50" t="s">
        <v>4</v>
      </c>
      <c r="DM4" s="50"/>
      <c r="DN4" s="50" t="s">
        <v>4</v>
      </c>
      <c r="DO4" s="50"/>
      <c r="DP4" s="50" t="s">
        <v>4</v>
      </c>
      <c r="DQ4" s="50"/>
      <c r="DR4" s="50" t="s">
        <v>4</v>
      </c>
      <c r="DS4" s="50"/>
      <c r="DT4" s="65" t="s">
        <v>4</v>
      </c>
      <c r="DU4" s="66"/>
      <c r="DV4" s="128"/>
      <c r="DZ4" s="128"/>
      <c r="EB4" s="128"/>
    </row>
    <row r="5" spans="1:133" x14ac:dyDescent="0.25">
      <c r="A5" s="68" t="s">
        <v>1158</v>
      </c>
      <c r="B5" s="69"/>
      <c r="C5" s="70"/>
      <c r="D5" s="40"/>
      <c r="E5" s="40"/>
      <c r="F5" s="40"/>
      <c r="G5" s="40"/>
      <c r="H5" s="13"/>
      <c r="I5" s="40"/>
      <c r="J5" s="1">
        <v>0</v>
      </c>
      <c r="K5" s="1" t="s">
        <v>21</v>
      </c>
      <c r="L5" s="1" t="s">
        <v>13</v>
      </c>
      <c r="M5" s="1">
        <v>2024</v>
      </c>
      <c r="N5" s="1" t="s">
        <v>154</v>
      </c>
      <c r="O5" s="1" t="s">
        <v>156</v>
      </c>
      <c r="P5" s="23" t="s">
        <v>174</v>
      </c>
      <c r="Q5" s="28">
        <v>45792</v>
      </c>
      <c r="R5" s="22"/>
      <c r="S5" s="29"/>
      <c r="T5" s="45"/>
      <c r="U5" s="47"/>
      <c r="V5" s="50" t="s">
        <v>1036</v>
      </c>
      <c r="W5" s="50"/>
      <c r="X5" s="50" t="s">
        <v>1037</v>
      </c>
      <c r="Y5" s="50"/>
      <c r="Z5" s="50" t="s">
        <v>1038</v>
      </c>
      <c r="AA5" s="50"/>
      <c r="AB5" s="50" t="s">
        <v>1039</v>
      </c>
      <c r="AC5" s="50"/>
      <c r="AD5" s="52" t="s">
        <v>928</v>
      </c>
      <c r="AE5" s="52">
        <v>-6</v>
      </c>
      <c r="AF5" s="52" t="s">
        <v>930</v>
      </c>
      <c r="AG5" s="52">
        <v>-6</v>
      </c>
      <c r="AH5" s="52" t="s">
        <v>928</v>
      </c>
      <c r="AI5" s="52">
        <f t="shared" ref="AI5:AI24" si="0">VLOOKUP(AH5,$DV$5:$DW$83,2,FALSE)</f>
        <v>-8</v>
      </c>
      <c r="AJ5" s="52" t="s">
        <v>944</v>
      </c>
      <c r="AK5" s="52">
        <v>4</v>
      </c>
      <c r="AL5" s="50" t="s">
        <v>196</v>
      </c>
      <c r="AM5" s="50"/>
      <c r="AN5" s="50" t="s">
        <v>197</v>
      </c>
      <c r="AO5" s="50"/>
      <c r="AP5" s="50" t="s">
        <v>198</v>
      </c>
      <c r="AQ5" s="50"/>
      <c r="AR5" s="50" t="s">
        <v>199</v>
      </c>
      <c r="AS5" s="50"/>
      <c r="AT5" s="50" t="s">
        <v>200</v>
      </c>
      <c r="AU5" s="50"/>
      <c r="AV5" s="50" t="s">
        <v>201</v>
      </c>
      <c r="AW5" s="50"/>
      <c r="AX5" s="50" t="s">
        <v>202</v>
      </c>
      <c r="AY5" s="50"/>
      <c r="AZ5" s="50" t="s">
        <v>203</v>
      </c>
      <c r="BA5" s="50"/>
      <c r="BB5" s="50" t="s">
        <v>204</v>
      </c>
      <c r="BC5" s="50"/>
      <c r="BD5" s="50" t="s">
        <v>205</v>
      </c>
      <c r="BE5" s="50"/>
      <c r="BF5" s="50" t="s">
        <v>206</v>
      </c>
      <c r="BG5" s="50"/>
      <c r="BH5" s="50" t="s">
        <v>207</v>
      </c>
      <c r="BI5" s="50"/>
      <c r="BJ5" s="50" t="s">
        <v>208</v>
      </c>
      <c r="BK5" s="50"/>
      <c r="BL5" s="50" t="s">
        <v>209</v>
      </c>
      <c r="BM5" s="50"/>
      <c r="BN5" s="50" t="s">
        <v>210</v>
      </c>
      <c r="BO5" s="50"/>
      <c r="BP5" s="50" t="s">
        <v>972</v>
      </c>
      <c r="BQ5" s="50">
        <v>0</v>
      </c>
      <c r="BR5" s="50" t="s">
        <v>959</v>
      </c>
      <c r="BS5" s="50">
        <v>10</v>
      </c>
      <c r="BT5" s="50" t="s">
        <v>211</v>
      </c>
      <c r="BU5" s="50"/>
      <c r="BV5" s="50" t="s">
        <v>959</v>
      </c>
      <c r="BW5" s="52">
        <f t="shared" ref="BW5:BW15" si="1">VLOOKUP(BV5,$DV$5:$DW$83,2, FALSE)</f>
        <v>8</v>
      </c>
      <c r="BX5" s="50" t="s">
        <v>964</v>
      </c>
      <c r="BY5" s="50">
        <v>6</v>
      </c>
      <c r="BZ5" s="50" t="s">
        <v>212</v>
      </c>
      <c r="CA5" s="50"/>
      <c r="CB5" s="50" t="s">
        <v>996</v>
      </c>
      <c r="CC5" s="50">
        <v>0</v>
      </c>
      <c r="CD5" s="50" t="s">
        <v>996</v>
      </c>
      <c r="CE5" s="52">
        <f t="shared" ref="CE5:CE15" si="2">VLOOKUP(CD5,$DV$5:$DW$83,2, FALSE)</f>
        <v>4</v>
      </c>
      <c r="CF5" s="50" t="s">
        <v>1228</v>
      </c>
      <c r="CG5" s="50">
        <v>6</v>
      </c>
      <c r="CH5" s="50" t="s">
        <v>213</v>
      </c>
      <c r="CI5" s="50"/>
      <c r="CJ5" s="50" t="s">
        <v>214</v>
      </c>
      <c r="CK5" s="50"/>
      <c r="CL5" s="50" t="s">
        <v>215</v>
      </c>
      <c r="CM5" s="50"/>
      <c r="CN5" s="50" t="s">
        <v>216</v>
      </c>
      <c r="CO5" s="50"/>
      <c r="CP5" s="50" t="s">
        <v>217</v>
      </c>
      <c r="CQ5" s="50"/>
      <c r="CR5" s="50" t="s">
        <v>218</v>
      </c>
      <c r="CS5" s="50"/>
      <c r="CT5" s="50" t="s">
        <v>219</v>
      </c>
      <c r="CU5" s="50"/>
      <c r="CV5" s="50" t="s">
        <v>1217</v>
      </c>
      <c r="CW5" s="50">
        <v>-2</v>
      </c>
      <c r="CX5" s="50" t="s">
        <v>220</v>
      </c>
      <c r="CY5" s="50"/>
      <c r="CZ5" s="50" t="s">
        <v>1006</v>
      </c>
      <c r="DA5" s="50">
        <v>0</v>
      </c>
      <c r="DB5" s="50" t="s">
        <v>1026</v>
      </c>
      <c r="DC5" s="52">
        <f t="shared" ref="DC5:DC20" si="3">VLOOKUP(DB5,$DV$5:$DW$83,2, FALSE)</f>
        <v>8</v>
      </c>
      <c r="DD5" s="50" t="s">
        <v>1010</v>
      </c>
      <c r="DE5" s="50">
        <v>-8</v>
      </c>
      <c r="DF5" s="50" t="s">
        <v>983</v>
      </c>
      <c r="DG5" s="50">
        <v>10</v>
      </c>
      <c r="DH5" s="50" t="s">
        <v>983</v>
      </c>
      <c r="DI5" s="50">
        <v>8</v>
      </c>
      <c r="DJ5" s="178" t="s">
        <v>983</v>
      </c>
      <c r="DK5" s="179">
        <f t="shared" ref="DK5:DK18" si="4">VLOOKUP(DJ5,$DV$5:$DW$83,2, FALSE)</f>
        <v>8</v>
      </c>
      <c r="DL5" s="50" t="s">
        <v>1152</v>
      </c>
      <c r="DM5" s="50">
        <v>6</v>
      </c>
      <c r="DN5" s="50" t="s">
        <v>987</v>
      </c>
      <c r="DO5" s="50">
        <v>6</v>
      </c>
      <c r="DP5" s="50" t="s">
        <v>221</v>
      </c>
      <c r="DQ5" s="50"/>
      <c r="DR5" s="50" t="s">
        <v>222</v>
      </c>
      <c r="DS5" s="50"/>
      <c r="DT5" s="50" t="s">
        <v>223</v>
      </c>
      <c r="DU5" s="51"/>
      <c r="DV5" s="129" t="s">
        <v>1169</v>
      </c>
      <c r="DX5" s="125" t="s">
        <v>1169</v>
      </c>
      <c r="DY5" s="121"/>
      <c r="DZ5" s="129" t="s">
        <v>1169</v>
      </c>
      <c r="EB5" s="129" t="s">
        <v>1169</v>
      </c>
    </row>
    <row r="6" spans="1:133" x14ac:dyDescent="0.25">
      <c r="A6" s="13" t="str">
        <f t="shared" ref="A6:A35" si="5">TEXT(B6,"ddd dd mmm yy")&amp;" - "&amp;C6&amp;" - "&amp;H6</f>
        <v>Wed 02 Oct 24 - Combination 4s Premier - Angel Centre A vs Angel Centre B</v>
      </c>
      <c r="B6" s="20">
        <v>45567</v>
      </c>
      <c r="C6" s="11" t="s">
        <v>52</v>
      </c>
      <c r="D6" s="9" t="s">
        <v>66</v>
      </c>
      <c r="E6" s="42" t="s">
        <v>106</v>
      </c>
      <c r="F6" s="9" t="s">
        <v>67</v>
      </c>
      <c r="G6" s="42" t="s">
        <v>106</v>
      </c>
      <c r="H6" s="13" t="str">
        <f t="shared" ref="H6:H35" si="6">D6&amp;" vs "&amp;F6</f>
        <v>Angel Centre A vs Angel Centre B</v>
      </c>
      <c r="I6" s="9">
        <v>1</v>
      </c>
      <c r="J6" s="1">
        <v>1</v>
      </c>
      <c r="K6" s="1" t="s">
        <v>22</v>
      </c>
      <c r="L6" s="1" t="s">
        <v>14</v>
      </c>
      <c r="M6" s="1">
        <v>2025</v>
      </c>
      <c r="N6" s="1" t="s">
        <v>154</v>
      </c>
      <c r="O6" s="1" t="s">
        <v>156</v>
      </c>
      <c r="P6" s="23" t="s">
        <v>161</v>
      </c>
      <c r="Q6" s="30" t="str">
        <f>IF(AND('4s Score Card'!F5&gt;=Q4,'4s Score Card'!F5&lt;= Q5),"OK","E")</f>
        <v>E</v>
      </c>
      <c r="R6" s="22"/>
      <c r="S6" s="29"/>
      <c r="T6" s="45" t="s">
        <v>9</v>
      </c>
      <c r="U6" s="47"/>
      <c r="V6" s="50" t="s">
        <v>1040</v>
      </c>
      <c r="W6" s="50"/>
      <c r="X6" s="50" t="s">
        <v>1041</v>
      </c>
      <c r="Y6" s="50"/>
      <c r="Z6" s="50" t="s">
        <v>1042</v>
      </c>
      <c r="AA6" s="50"/>
      <c r="AB6" s="50" t="s">
        <v>1043</v>
      </c>
      <c r="AC6" s="50"/>
      <c r="AD6" s="52" t="s">
        <v>929</v>
      </c>
      <c r="AE6" s="52">
        <v>-6</v>
      </c>
      <c r="AF6" s="52" t="s">
        <v>932</v>
      </c>
      <c r="AG6" s="52">
        <v>4</v>
      </c>
      <c r="AH6" s="52" t="s">
        <v>930</v>
      </c>
      <c r="AI6" s="52">
        <f t="shared" si="0"/>
        <v>-4</v>
      </c>
      <c r="AJ6" s="52" t="s">
        <v>945</v>
      </c>
      <c r="AK6" s="52">
        <v>-8</v>
      </c>
      <c r="AL6" s="50" t="s">
        <v>224</v>
      </c>
      <c r="AM6" s="50"/>
      <c r="AN6" s="50" t="s">
        <v>225</v>
      </c>
      <c r="AO6" s="50"/>
      <c r="AP6" s="50" t="s">
        <v>226</v>
      </c>
      <c r="AQ6" s="50"/>
      <c r="AR6" s="50" t="s">
        <v>227</v>
      </c>
      <c r="AS6" s="50"/>
      <c r="AT6" s="50" t="s">
        <v>228</v>
      </c>
      <c r="AU6" s="50"/>
      <c r="AV6" s="50" t="s">
        <v>229</v>
      </c>
      <c r="AW6" s="50"/>
      <c r="AX6" s="50" t="s">
        <v>230</v>
      </c>
      <c r="AY6" s="50"/>
      <c r="AZ6" s="50" t="s">
        <v>231</v>
      </c>
      <c r="BA6" s="50"/>
      <c r="BB6" s="50" t="s">
        <v>232</v>
      </c>
      <c r="BC6" s="50"/>
      <c r="BD6" s="50" t="s">
        <v>233</v>
      </c>
      <c r="BE6" s="50"/>
      <c r="BF6" s="50" t="s">
        <v>234</v>
      </c>
      <c r="BG6" s="50"/>
      <c r="BH6" s="50" t="s">
        <v>235</v>
      </c>
      <c r="BI6" s="50"/>
      <c r="BJ6" s="50" t="s">
        <v>236</v>
      </c>
      <c r="BK6" s="50"/>
      <c r="BL6" s="50" t="s">
        <v>237</v>
      </c>
      <c r="BM6" s="50"/>
      <c r="BN6" s="50" t="s">
        <v>238</v>
      </c>
      <c r="BO6" s="50"/>
      <c r="BP6" s="50" t="s">
        <v>973</v>
      </c>
      <c r="BQ6" s="50">
        <v>-2</v>
      </c>
      <c r="BR6" s="50" t="s">
        <v>960</v>
      </c>
      <c r="BS6" s="50">
        <v>14</v>
      </c>
      <c r="BT6" s="50" t="s">
        <v>239</v>
      </c>
      <c r="BU6" s="50"/>
      <c r="BV6" s="50" t="s">
        <v>960</v>
      </c>
      <c r="BW6" s="52">
        <f t="shared" si="1"/>
        <v>12</v>
      </c>
      <c r="BX6" s="50" t="s">
        <v>965</v>
      </c>
      <c r="BY6" s="50">
        <v>6</v>
      </c>
      <c r="BZ6" s="50" t="s">
        <v>240</v>
      </c>
      <c r="CA6" s="50"/>
      <c r="CB6" s="50" t="s">
        <v>997</v>
      </c>
      <c r="CC6" s="50">
        <v>-2</v>
      </c>
      <c r="CD6" s="50" t="s">
        <v>997</v>
      </c>
      <c r="CE6" s="52">
        <f t="shared" si="2"/>
        <v>-4</v>
      </c>
      <c r="CF6" s="50" t="s">
        <v>1136</v>
      </c>
      <c r="CG6" s="50">
        <v>0</v>
      </c>
      <c r="CH6" s="50" t="s">
        <v>241</v>
      </c>
      <c r="CI6" s="50"/>
      <c r="CJ6" s="50" t="s">
        <v>242</v>
      </c>
      <c r="CK6" s="50"/>
      <c r="CL6" s="50" t="s">
        <v>243</v>
      </c>
      <c r="CM6" s="50"/>
      <c r="CN6" s="50" t="s">
        <v>244</v>
      </c>
      <c r="CO6" s="50"/>
      <c r="CP6" s="50" t="s">
        <v>245</v>
      </c>
      <c r="CQ6" s="50"/>
      <c r="CR6" s="50" t="s">
        <v>246</v>
      </c>
      <c r="CS6" s="50"/>
      <c r="CT6" s="50" t="s">
        <v>247</v>
      </c>
      <c r="CU6" s="50"/>
      <c r="CV6" s="50" t="s">
        <v>1140</v>
      </c>
      <c r="CW6" s="50">
        <v>12</v>
      </c>
      <c r="CX6" s="50" t="s">
        <v>248</v>
      </c>
      <c r="CY6" s="50"/>
      <c r="CZ6" s="50" t="s">
        <v>1007</v>
      </c>
      <c r="DA6" s="50">
        <v>4</v>
      </c>
      <c r="DB6" s="50" t="s">
        <v>1006</v>
      </c>
      <c r="DC6" s="52">
        <f t="shared" si="3"/>
        <v>0</v>
      </c>
      <c r="DD6" s="50" t="s">
        <v>1029</v>
      </c>
      <c r="DE6" s="50">
        <v>4</v>
      </c>
      <c r="DF6" s="50" t="s">
        <v>984</v>
      </c>
      <c r="DG6" s="50">
        <v>10</v>
      </c>
      <c r="DH6" s="50" t="s">
        <v>984</v>
      </c>
      <c r="DI6" s="50">
        <v>10</v>
      </c>
      <c r="DJ6" s="178" t="s">
        <v>1214</v>
      </c>
      <c r="DK6" s="179">
        <f t="shared" si="4"/>
        <v>6</v>
      </c>
      <c r="DL6" s="50" t="s">
        <v>1218</v>
      </c>
      <c r="DM6" s="176">
        <v>8</v>
      </c>
      <c r="DN6" s="50" t="s">
        <v>988</v>
      </c>
      <c r="DO6" s="50">
        <v>-10</v>
      </c>
      <c r="DP6" s="50" t="s">
        <v>249</v>
      </c>
      <c r="DQ6" s="50"/>
      <c r="DR6" s="50" t="s">
        <v>250</v>
      </c>
      <c r="DS6" s="50"/>
      <c r="DT6" s="50" t="s">
        <v>251</v>
      </c>
      <c r="DU6" s="51"/>
      <c r="DV6" s="8" t="s">
        <v>928</v>
      </c>
      <c r="DW6" s="175">
        <v>-8</v>
      </c>
      <c r="DX6" s="8" t="s">
        <v>928</v>
      </c>
      <c r="DY6" s="1">
        <v>-6</v>
      </c>
      <c r="DZ6" s="8" t="s">
        <v>944</v>
      </c>
      <c r="EA6" s="1">
        <v>4</v>
      </c>
      <c r="EB6" s="8" t="s">
        <v>930</v>
      </c>
      <c r="EC6" s="1">
        <v>-6</v>
      </c>
    </row>
    <row r="7" spans="1:133" x14ac:dyDescent="0.25">
      <c r="A7" s="13" t="str">
        <f t="shared" si="5"/>
        <v>Thu 03 Oct 24 - Combination 4s Premier - Sevenoaks vs Wadhurst</v>
      </c>
      <c r="B7" s="17">
        <v>45568</v>
      </c>
      <c r="C7" s="11" t="s">
        <v>52</v>
      </c>
      <c r="D7" s="9" t="s">
        <v>68</v>
      </c>
      <c r="E7" s="42" t="s">
        <v>109</v>
      </c>
      <c r="F7" s="9" t="s">
        <v>69</v>
      </c>
      <c r="G7" s="42" t="s">
        <v>112</v>
      </c>
      <c r="H7" s="13" t="str">
        <f t="shared" si="6"/>
        <v>Sevenoaks vs Wadhurst</v>
      </c>
      <c r="I7" s="9">
        <v>1</v>
      </c>
      <c r="J7" s="1">
        <v>2</v>
      </c>
      <c r="K7" s="1" t="s">
        <v>23</v>
      </c>
      <c r="L7" s="1" t="s">
        <v>15</v>
      </c>
      <c r="N7" s="1" t="s">
        <v>154</v>
      </c>
      <c r="O7" s="1" t="s">
        <v>157</v>
      </c>
      <c r="P7" s="23" t="s">
        <v>162</v>
      </c>
      <c r="Q7" s="63" t="str">
        <f>IF('4s Score Card'!B13="-","E",IF('4s Score Card'!B15="-","E",IF('4s Score Card'!B17="-","E",IF('4s Score Card'!B19="-","E","OK"))))</f>
        <v>E</v>
      </c>
      <c r="R7" s="34"/>
      <c r="S7" s="35"/>
      <c r="T7" s="45" t="s">
        <v>926</v>
      </c>
      <c r="U7" s="47"/>
      <c r="V7" s="50" t="s">
        <v>1044</v>
      </c>
      <c r="W7" s="50"/>
      <c r="X7" s="50" t="s">
        <v>1045</v>
      </c>
      <c r="Y7" s="50"/>
      <c r="Z7" s="50" t="s">
        <v>1046</v>
      </c>
      <c r="AA7" s="50"/>
      <c r="AB7" s="50" t="s">
        <v>1047</v>
      </c>
      <c r="AC7" s="50"/>
      <c r="AD7" s="52" t="s">
        <v>930</v>
      </c>
      <c r="AE7" s="52">
        <v>-6</v>
      </c>
      <c r="AF7" s="52" t="s">
        <v>934</v>
      </c>
      <c r="AG7" s="52">
        <v>0</v>
      </c>
      <c r="AH7" s="52" t="s">
        <v>940</v>
      </c>
      <c r="AI7" s="52">
        <f t="shared" si="0"/>
        <v>-6</v>
      </c>
      <c r="AJ7" s="173" t="s">
        <v>1229</v>
      </c>
      <c r="AK7" s="173">
        <v>-4</v>
      </c>
      <c r="AL7" s="50" t="s">
        <v>252</v>
      </c>
      <c r="AM7" s="50"/>
      <c r="AN7" s="50" t="s">
        <v>253</v>
      </c>
      <c r="AO7" s="50"/>
      <c r="AP7" s="50" t="s">
        <v>254</v>
      </c>
      <c r="AQ7" s="50"/>
      <c r="AR7" s="50" t="s">
        <v>255</v>
      </c>
      <c r="AS7" s="50"/>
      <c r="AT7" s="50" t="s">
        <v>256</v>
      </c>
      <c r="AU7" s="50"/>
      <c r="AV7" s="50" t="s">
        <v>257</v>
      </c>
      <c r="AW7" s="50"/>
      <c r="AX7" s="50" t="s">
        <v>258</v>
      </c>
      <c r="AY7" s="50"/>
      <c r="AZ7" s="50" t="s">
        <v>259</v>
      </c>
      <c r="BA7" s="50"/>
      <c r="BB7" s="50" t="s">
        <v>260</v>
      </c>
      <c r="BC7" s="50"/>
      <c r="BD7" s="50" t="s">
        <v>261</v>
      </c>
      <c r="BE7" s="50"/>
      <c r="BF7" s="50" t="s">
        <v>262</v>
      </c>
      <c r="BG7" s="50"/>
      <c r="BH7" s="50" t="s">
        <v>263</v>
      </c>
      <c r="BI7" s="50"/>
      <c r="BJ7" s="50" t="s">
        <v>264</v>
      </c>
      <c r="BK7" s="50"/>
      <c r="BL7" s="50" t="s">
        <v>265</v>
      </c>
      <c r="BM7" s="50"/>
      <c r="BN7" s="50" t="s">
        <v>266</v>
      </c>
      <c r="BO7" s="50"/>
      <c r="BP7" s="50" t="s">
        <v>946</v>
      </c>
      <c r="BQ7" s="50">
        <v>-2</v>
      </c>
      <c r="BR7" s="50" t="s">
        <v>961</v>
      </c>
      <c r="BS7" s="50">
        <v>14</v>
      </c>
      <c r="BT7" s="50" t="s">
        <v>267</v>
      </c>
      <c r="BU7" s="50"/>
      <c r="BV7" s="50" t="s">
        <v>961</v>
      </c>
      <c r="BW7" s="52">
        <f t="shared" si="1"/>
        <v>12</v>
      </c>
      <c r="BX7" s="50" t="s">
        <v>966</v>
      </c>
      <c r="BY7" s="50">
        <v>12</v>
      </c>
      <c r="BZ7" s="50" t="s">
        <v>268</v>
      </c>
      <c r="CA7" s="50"/>
      <c r="CB7" s="50" t="s">
        <v>998</v>
      </c>
      <c r="CC7" s="50">
        <v>-2</v>
      </c>
      <c r="CD7" s="50" t="s">
        <v>998</v>
      </c>
      <c r="CE7" s="52">
        <f t="shared" si="2"/>
        <v>-2</v>
      </c>
      <c r="CF7" s="50" t="s">
        <v>1000</v>
      </c>
      <c r="CG7" s="50">
        <v>12</v>
      </c>
      <c r="CH7" s="50" t="s">
        <v>269</v>
      </c>
      <c r="CI7" s="50"/>
      <c r="CJ7" s="50" t="s">
        <v>270</v>
      </c>
      <c r="CK7" s="50"/>
      <c r="CL7" s="50" t="s">
        <v>271</v>
      </c>
      <c r="CM7" s="50"/>
      <c r="CN7" s="50" t="s">
        <v>272</v>
      </c>
      <c r="CO7" s="50"/>
      <c r="CP7" s="50" t="s">
        <v>273</v>
      </c>
      <c r="CQ7" s="50"/>
      <c r="CR7" s="50" t="s">
        <v>274</v>
      </c>
      <c r="CS7" s="50"/>
      <c r="CT7" s="50" t="s">
        <v>275</v>
      </c>
      <c r="CU7" s="50"/>
      <c r="CV7" s="50" t="s">
        <v>1141</v>
      </c>
      <c r="CW7" s="50">
        <v>-2</v>
      </c>
      <c r="CX7" s="50" t="s">
        <v>276</v>
      </c>
      <c r="CY7" s="50"/>
      <c r="CZ7" s="50" t="s">
        <v>1008</v>
      </c>
      <c r="DA7" s="50">
        <v>-2</v>
      </c>
      <c r="DB7" s="50" t="s">
        <v>1007</v>
      </c>
      <c r="DC7" s="52">
        <f t="shared" si="3"/>
        <v>2</v>
      </c>
      <c r="DD7" s="50" t="s">
        <v>1011</v>
      </c>
      <c r="DE7" s="50">
        <v>6</v>
      </c>
      <c r="DF7" s="50" t="s">
        <v>985</v>
      </c>
      <c r="DG7" s="50">
        <v>6</v>
      </c>
      <c r="DH7" s="50" t="s">
        <v>985</v>
      </c>
      <c r="DI7" s="50">
        <v>4</v>
      </c>
      <c r="DJ7" s="178" t="s">
        <v>984</v>
      </c>
      <c r="DK7" s="179">
        <f t="shared" si="4"/>
        <v>12</v>
      </c>
      <c r="DL7" s="50" t="s">
        <v>1153</v>
      </c>
      <c r="DM7" s="50">
        <v>4</v>
      </c>
      <c r="DN7" s="50" t="s">
        <v>940</v>
      </c>
      <c r="DO7" s="50">
        <v>-4</v>
      </c>
      <c r="DP7" s="50" t="s">
        <v>277</v>
      </c>
      <c r="DQ7" s="50"/>
      <c r="DR7" s="50" t="s">
        <v>278</v>
      </c>
      <c r="DS7" s="50"/>
      <c r="DT7" s="50" t="s">
        <v>279</v>
      </c>
      <c r="DU7" s="51"/>
      <c r="DV7" s="8" t="s">
        <v>930</v>
      </c>
      <c r="DW7" s="175">
        <v>-4</v>
      </c>
      <c r="DX7" s="8" t="s">
        <v>929</v>
      </c>
      <c r="DY7" s="1">
        <v>-6</v>
      </c>
      <c r="DZ7" s="8" t="s">
        <v>945</v>
      </c>
      <c r="EA7" s="1">
        <v>-8</v>
      </c>
      <c r="EB7" s="8" t="s">
        <v>932</v>
      </c>
      <c r="EC7" s="1">
        <v>4</v>
      </c>
    </row>
    <row r="8" spans="1:133" x14ac:dyDescent="0.25">
      <c r="A8" s="13" t="str">
        <f t="shared" si="5"/>
        <v>Fri 11 Oct 24 - Combination 4s Premier - Angel Centre B vs Angel Centre A</v>
      </c>
      <c r="B8" s="17">
        <v>45576</v>
      </c>
      <c r="C8" s="11" t="s">
        <v>52</v>
      </c>
      <c r="D8" s="9" t="s">
        <v>67</v>
      </c>
      <c r="E8" s="42" t="s">
        <v>106</v>
      </c>
      <c r="F8" s="9" t="s">
        <v>66</v>
      </c>
      <c r="G8" s="42" t="s">
        <v>106</v>
      </c>
      <c r="H8" s="13" t="str">
        <f t="shared" si="6"/>
        <v>Angel Centre B vs Angel Centre A</v>
      </c>
      <c r="I8" s="9">
        <v>1</v>
      </c>
      <c r="J8" s="1">
        <v>3</v>
      </c>
      <c r="K8" s="1" t="s">
        <v>24</v>
      </c>
      <c r="L8" s="1" t="s">
        <v>16</v>
      </c>
      <c r="N8" s="1" t="s">
        <v>154</v>
      </c>
      <c r="O8" s="1" t="s">
        <v>157</v>
      </c>
      <c r="P8" s="23" t="s">
        <v>163</v>
      </c>
      <c r="Q8" s="64" t="str">
        <f>IF('4s Score Card'!H13="-","E",IF('4s Score Card'!H15="-","E",IF('4s Score Card'!H17="-","E",IF('4s Score Card'!H19="-","E","OK"))))</f>
        <v>E</v>
      </c>
      <c r="R8" s="34"/>
      <c r="S8" s="35"/>
      <c r="T8" s="45" t="s">
        <v>927</v>
      </c>
      <c r="U8" s="47"/>
      <c r="V8" s="50" t="s">
        <v>1048</v>
      </c>
      <c r="W8" s="50"/>
      <c r="X8" s="50" t="s">
        <v>1049</v>
      </c>
      <c r="Y8" s="50"/>
      <c r="Z8" s="50" t="s">
        <v>1050</v>
      </c>
      <c r="AA8" s="50"/>
      <c r="AB8" s="50" t="s">
        <v>1051</v>
      </c>
      <c r="AC8" s="50"/>
      <c r="AD8" s="52" t="s">
        <v>931</v>
      </c>
      <c r="AE8" s="52">
        <v>0</v>
      </c>
      <c r="AF8" s="52" t="s">
        <v>941</v>
      </c>
      <c r="AG8" s="52">
        <v>2</v>
      </c>
      <c r="AH8" s="52" t="s">
        <v>931</v>
      </c>
      <c r="AI8" s="52">
        <f t="shared" si="0"/>
        <v>-4</v>
      </c>
      <c r="AJ8" s="52" t="s">
        <v>948</v>
      </c>
      <c r="AK8" s="52">
        <v>4</v>
      </c>
      <c r="AL8" s="50" t="s">
        <v>280</v>
      </c>
      <c r="AM8" s="50"/>
      <c r="AN8" s="50" t="s">
        <v>281</v>
      </c>
      <c r="AO8" s="50"/>
      <c r="AP8" s="50" t="s">
        <v>282</v>
      </c>
      <c r="AQ8" s="50"/>
      <c r="AR8" s="50" t="s">
        <v>283</v>
      </c>
      <c r="AS8" s="50"/>
      <c r="AT8" s="50" t="s">
        <v>284</v>
      </c>
      <c r="AU8" s="50"/>
      <c r="AV8" s="50" t="s">
        <v>285</v>
      </c>
      <c r="AW8" s="50"/>
      <c r="AX8" s="50" t="s">
        <v>286</v>
      </c>
      <c r="AY8" s="50"/>
      <c r="AZ8" s="50" t="s">
        <v>287</v>
      </c>
      <c r="BA8" s="50"/>
      <c r="BB8" s="50" t="s">
        <v>288</v>
      </c>
      <c r="BC8" s="50"/>
      <c r="BD8" s="50" t="s">
        <v>289</v>
      </c>
      <c r="BE8" s="50"/>
      <c r="BF8" s="50" t="s">
        <v>290</v>
      </c>
      <c r="BG8" s="50"/>
      <c r="BH8" s="50" t="s">
        <v>291</v>
      </c>
      <c r="BI8" s="50"/>
      <c r="BJ8" s="50" t="s">
        <v>292</v>
      </c>
      <c r="BK8" s="50"/>
      <c r="BL8" s="50" t="s">
        <v>293</v>
      </c>
      <c r="BM8" s="50"/>
      <c r="BN8" s="50" t="s">
        <v>294</v>
      </c>
      <c r="BO8" s="50"/>
      <c r="BP8" s="50" t="s">
        <v>974</v>
      </c>
      <c r="BQ8" s="50">
        <v>-2</v>
      </c>
      <c r="BR8" s="50" t="s">
        <v>962</v>
      </c>
      <c r="BS8" s="50">
        <v>8</v>
      </c>
      <c r="BT8" s="50" t="s">
        <v>295</v>
      </c>
      <c r="BU8" s="50"/>
      <c r="BV8" s="50" t="s">
        <v>962</v>
      </c>
      <c r="BW8" s="52">
        <f t="shared" si="1"/>
        <v>6</v>
      </c>
      <c r="BX8" s="50" t="s">
        <v>967</v>
      </c>
      <c r="BY8" s="50">
        <v>12</v>
      </c>
      <c r="BZ8" s="50" t="s">
        <v>296</v>
      </c>
      <c r="CA8" s="50"/>
      <c r="CB8" s="50" t="s">
        <v>999</v>
      </c>
      <c r="CC8" s="50">
        <v>8</v>
      </c>
      <c r="CD8" s="50" t="s">
        <v>1021</v>
      </c>
      <c r="CE8" s="52">
        <f t="shared" si="2"/>
        <v>0</v>
      </c>
      <c r="CF8" s="50" t="s">
        <v>1021</v>
      </c>
      <c r="CG8" s="50">
        <v>2</v>
      </c>
      <c r="CH8" s="50" t="s">
        <v>297</v>
      </c>
      <c r="CI8" s="50"/>
      <c r="CJ8" s="50" t="s">
        <v>298</v>
      </c>
      <c r="CK8" s="50"/>
      <c r="CL8" s="50" t="s">
        <v>299</v>
      </c>
      <c r="CM8" s="50"/>
      <c r="CN8" s="50" t="s">
        <v>300</v>
      </c>
      <c r="CO8" s="50"/>
      <c r="CP8" s="50" t="s">
        <v>301</v>
      </c>
      <c r="CQ8" s="50"/>
      <c r="CR8" s="50" t="s">
        <v>302</v>
      </c>
      <c r="CS8" s="50"/>
      <c r="CT8" s="50" t="s">
        <v>303</v>
      </c>
      <c r="CU8" s="50"/>
      <c r="CV8" s="50" t="s">
        <v>1142</v>
      </c>
      <c r="CW8" s="50">
        <v>2</v>
      </c>
      <c r="CX8" s="50" t="s">
        <v>304</v>
      </c>
      <c r="CY8" s="50"/>
      <c r="CZ8" s="50" t="s">
        <v>1009</v>
      </c>
      <c r="DA8" s="50">
        <v>2</v>
      </c>
      <c r="DB8" s="50" t="s">
        <v>1027</v>
      </c>
      <c r="DC8" s="52">
        <f t="shared" si="3"/>
        <v>4</v>
      </c>
      <c r="DD8" s="50" t="s">
        <v>1030</v>
      </c>
      <c r="DE8" s="50">
        <v>-8</v>
      </c>
      <c r="DF8" s="50" t="s">
        <v>986</v>
      </c>
      <c r="DG8" s="50">
        <v>6</v>
      </c>
      <c r="DH8" s="50" t="s">
        <v>986</v>
      </c>
      <c r="DI8" s="50">
        <v>0</v>
      </c>
      <c r="DJ8" s="178" t="s">
        <v>985</v>
      </c>
      <c r="DK8" s="179">
        <f t="shared" si="4"/>
        <v>4</v>
      </c>
      <c r="DL8" s="50" t="s">
        <v>1219</v>
      </c>
      <c r="DM8" s="176">
        <v>10</v>
      </c>
      <c r="DN8" s="50" t="s">
        <v>989</v>
      </c>
      <c r="DO8" s="50">
        <v>8</v>
      </c>
      <c r="DP8" s="50" t="s">
        <v>305</v>
      </c>
      <c r="DQ8" s="50"/>
      <c r="DR8" s="50" t="s">
        <v>306</v>
      </c>
      <c r="DS8" s="50"/>
      <c r="DT8" s="50" t="s">
        <v>307</v>
      </c>
      <c r="DU8" s="51"/>
      <c r="DV8" s="8" t="s">
        <v>940</v>
      </c>
      <c r="DW8" s="175">
        <v>-6</v>
      </c>
      <c r="DX8" s="8" t="s">
        <v>930</v>
      </c>
      <c r="DY8" s="1">
        <v>-6</v>
      </c>
      <c r="DZ8" s="8" t="s">
        <v>1229</v>
      </c>
      <c r="EA8" s="1">
        <v>-4</v>
      </c>
      <c r="EB8" s="8" t="s">
        <v>934</v>
      </c>
      <c r="EC8" s="1">
        <v>0</v>
      </c>
    </row>
    <row r="9" spans="1:133" x14ac:dyDescent="0.25">
      <c r="A9" s="13" t="str">
        <f t="shared" si="5"/>
        <v>Sun 13 Oct 24 - Combination 4s Premier - Trident vs Sevenoaks</v>
      </c>
      <c r="B9" s="17">
        <v>45578</v>
      </c>
      <c r="C9" s="11" t="s">
        <v>52</v>
      </c>
      <c r="D9" s="9" t="s">
        <v>70</v>
      </c>
      <c r="E9" s="42" t="s">
        <v>121</v>
      </c>
      <c r="F9" s="9" t="s">
        <v>68</v>
      </c>
      <c r="G9" s="42" t="s">
        <v>109</v>
      </c>
      <c r="H9" s="13" t="str">
        <f t="shared" si="6"/>
        <v>Trident vs Sevenoaks</v>
      </c>
      <c r="I9" s="9">
        <v>1</v>
      </c>
      <c r="J9" s="1">
        <v>4</v>
      </c>
      <c r="K9" s="1" t="s">
        <v>25</v>
      </c>
      <c r="L9" s="1" t="s">
        <v>17</v>
      </c>
      <c r="N9" s="1" t="s">
        <v>154</v>
      </c>
      <c r="O9" s="1" t="s">
        <v>158</v>
      </c>
      <c r="P9" s="23" t="s">
        <v>164</v>
      </c>
      <c r="Q9" s="39" t="s">
        <v>914</v>
      </c>
      <c r="R9" s="34"/>
      <c r="S9" s="35"/>
      <c r="T9" s="45"/>
      <c r="U9" s="47"/>
      <c r="V9" s="50" t="s">
        <v>1052</v>
      </c>
      <c r="W9" s="50"/>
      <c r="X9" s="50" t="s">
        <v>1053</v>
      </c>
      <c r="Y9" s="50"/>
      <c r="Z9" s="50" t="s">
        <v>1054</v>
      </c>
      <c r="AA9" s="50"/>
      <c r="AB9" s="50" t="s">
        <v>1055</v>
      </c>
      <c r="AC9" s="50"/>
      <c r="AD9" s="52" t="s">
        <v>932</v>
      </c>
      <c r="AE9" s="52">
        <v>4</v>
      </c>
      <c r="AF9" s="52" t="s">
        <v>958</v>
      </c>
      <c r="AG9" s="52">
        <v>-10</v>
      </c>
      <c r="AH9" s="52" t="s">
        <v>933</v>
      </c>
      <c r="AI9" s="52">
        <f t="shared" si="0"/>
        <v>2</v>
      </c>
      <c r="AJ9" s="52" t="s">
        <v>949</v>
      </c>
      <c r="AK9" s="52">
        <v>-8</v>
      </c>
      <c r="AL9" s="50" t="s">
        <v>308</v>
      </c>
      <c r="AM9" s="50"/>
      <c r="AN9" s="50" t="s">
        <v>309</v>
      </c>
      <c r="AO9" s="50"/>
      <c r="AP9" s="50" t="s">
        <v>310</v>
      </c>
      <c r="AQ9" s="50"/>
      <c r="AR9" s="50" t="s">
        <v>311</v>
      </c>
      <c r="AS9" s="50"/>
      <c r="AT9" s="50" t="s">
        <v>312</v>
      </c>
      <c r="AU9" s="50"/>
      <c r="AV9" s="50" t="s">
        <v>313</v>
      </c>
      <c r="AW9" s="50"/>
      <c r="AX9" s="50" t="s">
        <v>314</v>
      </c>
      <c r="AY9" s="50"/>
      <c r="AZ9" s="50" t="s">
        <v>315</v>
      </c>
      <c r="BA9" s="50"/>
      <c r="BB9" s="50" t="s">
        <v>316</v>
      </c>
      <c r="BC9" s="50"/>
      <c r="BD9" s="50" t="s">
        <v>317</v>
      </c>
      <c r="BE9" s="50"/>
      <c r="BF9" s="50" t="s">
        <v>318</v>
      </c>
      <c r="BG9" s="50"/>
      <c r="BH9" s="50" t="s">
        <v>319</v>
      </c>
      <c r="BI9" s="50"/>
      <c r="BJ9" s="50" t="s">
        <v>320</v>
      </c>
      <c r="BK9" s="50"/>
      <c r="BL9" s="50" t="s">
        <v>321</v>
      </c>
      <c r="BM9" s="50"/>
      <c r="BN9" s="50" t="s">
        <v>322</v>
      </c>
      <c r="BO9" s="50"/>
      <c r="BP9" s="50" t="s">
        <v>975</v>
      </c>
      <c r="BQ9" s="50">
        <v>0</v>
      </c>
      <c r="BR9" s="50" t="s">
        <v>963</v>
      </c>
      <c r="BS9" s="50">
        <v>12</v>
      </c>
      <c r="BT9" s="50" t="s">
        <v>323</v>
      </c>
      <c r="BU9" s="50"/>
      <c r="BV9" s="50" t="s">
        <v>963</v>
      </c>
      <c r="BW9" s="52">
        <f t="shared" si="1"/>
        <v>10</v>
      </c>
      <c r="BX9" s="50" t="s">
        <v>968</v>
      </c>
      <c r="BY9" s="50">
        <v>10</v>
      </c>
      <c r="BZ9" s="50" t="s">
        <v>324</v>
      </c>
      <c r="CA9" s="50"/>
      <c r="CB9" s="50" t="s">
        <v>1228</v>
      </c>
      <c r="CC9" s="50">
        <v>6</v>
      </c>
      <c r="CD9" s="50" t="s">
        <v>1001</v>
      </c>
      <c r="CE9" s="52">
        <f t="shared" si="2"/>
        <v>2</v>
      </c>
      <c r="CF9" s="50" t="s">
        <v>1001</v>
      </c>
      <c r="CG9" s="50">
        <v>6</v>
      </c>
      <c r="CH9" s="50" t="s">
        <v>325</v>
      </c>
      <c r="CI9" s="50"/>
      <c r="CJ9" s="50" t="s">
        <v>326</v>
      </c>
      <c r="CK9" s="50"/>
      <c r="CL9" s="50" t="s">
        <v>327</v>
      </c>
      <c r="CM9" s="50"/>
      <c r="CN9" s="50" t="s">
        <v>328</v>
      </c>
      <c r="CO9" s="50"/>
      <c r="CP9" s="50" t="s">
        <v>329</v>
      </c>
      <c r="CQ9" s="50"/>
      <c r="CR9" s="50" t="s">
        <v>330</v>
      </c>
      <c r="CS9" s="50"/>
      <c r="CT9" s="50" t="s">
        <v>331</v>
      </c>
      <c r="CU9" s="50"/>
      <c r="CV9" s="50" t="s">
        <v>1143</v>
      </c>
      <c r="CW9" s="50">
        <v>2</v>
      </c>
      <c r="CX9" s="50" t="s">
        <v>332</v>
      </c>
      <c r="CY9" s="50"/>
      <c r="CZ9" s="50" t="s">
        <v>1010</v>
      </c>
      <c r="DA9" s="50">
        <v>-12</v>
      </c>
      <c r="DB9" s="50" t="s">
        <v>1028</v>
      </c>
      <c r="DC9" s="52">
        <f t="shared" si="3"/>
        <v>-10</v>
      </c>
      <c r="DD9" s="50" t="s">
        <v>1031</v>
      </c>
      <c r="DE9" s="50">
        <v>4</v>
      </c>
      <c r="DF9" s="50" t="s">
        <v>1214</v>
      </c>
      <c r="DG9" s="50">
        <v>6</v>
      </c>
      <c r="DH9" s="50" t="s">
        <v>1018</v>
      </c>
      <c r="DI9" s="50">
        <v>6</v>
      </c>
      <c r="DJ9" s="178" t="s">
        <v>986</v>
      </c>
      <c r="DK9" s="179">
        <f t="shared" si="4"/>
        <v>2</v>
      </c>
      <c r="DL9" s="50" t="s">
        <v>1154</v>
      </c>
      <c r="DM9" s="50">
        <v>12</v>
      </c>
      <c r="DN9" s="50" t="s">
        <v>990</v>
      </c>
      <c r="DO9" s="50">
        <v>-2</v>
      </c>
      <c r="DP9" s="50" t="s">
        <v>333</v>
      </c>
      <c r="DQ9" s="50"/>
      <c r="DR9" s="50" t="s">
        <v>334</v>
      </c>
      <c r="DS9" s="50"/>
      <c r="DT9" s="50" t="s">
        <v>335</v>
      </c>
      <c r="DU9" s="51"/>
      <c r="DV9" s="8" t="s">
        <v>931</v>
      </c>
      <c r="DW9" s="175">
        <v>-4</v>
      </c>
      <c r="DX9" s="8" t="s">
        <v>931</v>
      </c>
      <c r="DY9" s="1">
        <v>0</v>
      </c>
      <c r="DZ9" s="8" t="s">
        <v>948</v>
      </c>
      <c r="EA9" s="1">
        <v>4</v>
      </c>
      <c r="EB9" s="8" t="s">
        <v>941</v>
      </c>
      <c r="EC9" s="1">
        <v>2</v>
      </c>
    </row>
    <row r="10" spans="1:133" x14ac:dyDescent="0.25">
      <c r="A10" s="13" t="str">
        <f t="shared" si="5"/>
        <v>Fri 18 Oct 24 - Combination 4s Premier - Angel Centre B vs Langton Green</v>
      </c>
      <c r="B10" s="17">
        <v>45583</v>
      </c>
      <c r="C10" s="11" t="s">
        <v>52</v>
      </c>
      <c r="D10" s="9" t="s">
        <v>67</v>
      </c>
      <c r="E10" s="42" t="s">
        <v>106</v>
      </c>
      <c r="F10" s="9" t="s">
        <v>71</v>
      </c>
      <c r="G10" s="42" t="s">
        <v>127</v>
      </c>
      <c r="H10" s="13" t="str">
        <f t="shared" si="6"/>
        <v>Angel Centre B vs Langton Green</v>
      </c>
      <c r="I10" s="9">
        <v>1</v>
      </c>
      <c r="J10" s="1">
        <v>5</v>
      </c>
      <c r="K10" s="1" t="s">
        <v>26</v>
      </c>
      <c r="L10" s="1" t="s">
        <v>18</v>
      </c>
      <c r="N10" s="1" t="s">
        <v>160</v>
      </c>
      <c r="O10" s="1" t="s">
        <v>156</v>
      </c>
      <c r="P10" s="23" t="s">
        <v>165</v>
      </c>
      <c r="Q10" s="31" t="str">
        <f>IF('4s Score Card'!B30="-","E",IF('4s Score Card'!C30="-","E",IF('4s Score Card'!B30='4s Score Card'!C30,"E",IF('4s Score Card'!B30="C","A",IF('4s Score Card'!C30="C","H",IF('4s Score Card'!B30&gt;'4s Score Card'!C30,"H","A"))))))</f>
        <v>E</v>
      </c>
      <c r="R10" s="32" t="str">
        <f>IF(Q10="E", "E",IF(Q10="H",1,0))</f>
        <v>E</v>
      </c>
      <c r="S10" s="35"/>
      <c r="T10" s="45" t="s">
        <v>181</v>
      </c>
      <c r="U10" s="47"/>
      <c r="V10" s="50" t="s">
        <v>1056</v>
      </c>
      <c r="W10" s="50"/>
      <c r="X10" s="50" t="s">
        <v>1057</v>
      </c>
      <c r="Y10" s="50"/>
      <c r="Z10" s="50" t="s">
        <v>1058</v>
      </c>
      <c r="AA10" s="50"/>
      <c r="AB10" s="50" t="s">
        <v>1059</v>
      </c>
      <c r="AC10" s="50"/>
      <c r="AD10" s="52" t="s">
        <v>933</v>
      </c>
      <c r="AE10" s="52">
        <v>0</v>
      </c>
      <c r="AF10" s="52" t="s">
        <v>936</v>
      </c>
      <c r="AG10" s="52">
        <v>2</v>
      </c>
      <c r="AH10" s="52" t="s">
        <v>941</v>
      </c>
      <c r="AI10" s="52">
        <f t="shared" si="0"/>
        <v>4</v>
      </c>
      <c r="AJ10" s="52" t="s">
        <v>953</v>
      </c>
      <c r="AK10" s="52">
        <v>-2</v>
      </c>
      <c r="AL10" s="50" t="s">
        <v>336</v>
      </c>
      <c r="AM10" s="50"/>
      <c r="AN10" s="50" t="s">
        <v>337</v>
      </c>
      <c r="AO10" s="50"/>
      <c r="AP10" s="50" t="s">
        <v>338</v>
      </c>
      <c r="AQ10" s="50"/>
      <c r="AR10" s="50" t="s">
        <v>339</v>
      </c>
      <c r="AS10" s="50"/>
      <c r="AT10" s="50" t="s">
        <v>340</v>
      </c>
      <c r="AU10" s="50"/>
      <c r="AV10" s="50" t="s">
        <v>341</v>
      </c>
      <c r="AW10" s="50"/>
      <c r="AX10" s="50" t="s">
        <v>342</v>
      </c>
      <c r="AY10" s="50"/>
      <c r="AZ10" s="50" t="s">
        <v>343</v>
      </c>
      <c r="BA10" s="50"/>
      <c r="BB10" s="50" t="s">
        <v>344</v>
      </c>
      <c r="BC10" s="50"/>
      <c r="BD10" s="50" t="s">
        <v>345</v>
      </c>
      <c r="BE10" s="50"/>
      <c r="BF10" s="50" t="s">
        <v>346</v>
      </c>
      <c r="BG10" s="50"/>
      <c r="BH10" s="50" t="s">
        <v>347</v>
      </c>
      <c r="BI10" s="50"/>
      <c r="BJ10" s="50" t="s">
        <v>348</v>
      </c>
      <c r="BK10" s="50"/>
      <c r="BL10" s="50" t="s">
        <v>349</v>
      </c>
      <c r="BM10" s="50"/>
      <c r="BN10" s="50" t="s">
        <v>350</v>
      </c>
      <c r="BO10" s="50"/>
      <c r="BP10" s="50" t="s">
        <v>976</v>
      </c>
      <c r="BQ10" s="50">
        <v>0</v>
      </c>
      <c r="BR10" s="50" t="s">
        <v>190</v>
      </c>
      <c r="BS10" s="50"/>
      <c r="BT10" s="50" t="s">
        <v>351</v>
      </c>
      <c r="BU10" s="50"/>
      <c r="BV10" s="50" t="s">
        <v>964</v>
      </c>
      <c r="BW10" s="52">
        <f t="shared" si="1"/>
        <v>4</v>
      </c>
      <c r="BX10" s="50" t="s">
        <v>969</v>
      </c>
      <c r="BY10" s="50">
        <v>8</v>
      </c>
      <c r="BZ10" s="50" t="s">
        <v>352</v>
      </c>
      <c r="CA10" s="50"/>
      <c r="CB10" s="50" t="s">
        <v>1000</v>
      </c>
      <c r="CC10" s="50">
        <v>8</v>
      </c>
      <c r="CD10" s="50" t="s">
        <v>1022</v>
      </c>
      <c r="CE10" s="52">
        <f t="shared" si="2"/>
        <v>-2</v>
      </c>
      <c r="CF10" s="50" t="s">
        <v>1137</v>
      </c>
      <c r="CG10" s="50">
        <v>0</v>
      </c>
      <c r="CH10" s="50" t="s">
        <v>353</v>
      </c>
      <c r="CI10" s="50"/>
      <c r="CJ10" s="50" t="s">
        <v>354</v>
      </c>
      <c r="CK10" s="50"/>
      <c r="CL10" s="50" t="s">
        <v>355</v>
      </c>
      <c r="CM10" s="50"/>
      <c r="CN10" s="50" t="s">
        <v>356</v>
      </c>
      <c r="CO10" s="50"/>
      <c r="CP10" s="50" t="s">
        <v>357</v>
      </c>
      <c r="CQ10" s="50"/>
      <c r="CR10" s="50" t="s">
        <v>358</v>
      </c>
      <c r="CS10" s="50"/>
      <c r="CT10" s="50" t="s">
        <v>359</v>
      </c>
      <c r="CU10" s="50"/>
      <c r="CV10" s="50" t="s">
        <v>1144</v>
      </c>
      <c r="CW10" s="50">
        <v>0</v>
      </c>
      <c r="CX10" s="50" t="s">
        <v>360</v>
      </c>
      <c r="CY10" s="50"/>
      <c r="CZ10" s="50" t="s">
        <v>1011</v>
      </c>
      <c r="DA10" s="50">
        <v>6</v>
      </c>
      <c r="DB10" s="50" t="s">
        <v>1226</v>
      </c>
      <c r="DC10" s="52">
        <f t="shared" si="3"/>
        <v>-4</v>
      </c>
      <c r="DD10" s="50" t="s">
        <v>1151</v>
      </c>
      <c r="DE10" s="50">
        <v>8</v>
      </c>
      <c r="DF10" s="50" t="s">
        <v>1215</v>
      </c>
      <c r="DG10" s="50">
        <v>8</v>
      </c>
      <c r="DH10" s="50" t="s">
        <v>1019</v>
      </c>
      <c r="DI10" s="50">
        <v>2</v>
      </c>
      <c r="DJ10" s="178" t="s">
        <v>1215</v>
      </c>
      <c r="DK10" s="179">
        <f t="shared" si="4"/>
        <v>6</v>
      </c>
      <c r="DL10" s="50" t="s">
        <v>1220</v>
      </c>
      <c r="DM10" s="176">
        <v>6</v>
      </c>
      <c r="DN10" s="50" t="s">
        <v>941</v>
      </c>
      <c r="DO10" s="50">
        <v>4</v>
      </c>
      <c r="DP10" s="50" t="s">
        <v>361</v>
      </c>
      <c r="DQ10" s="50"/>
      <c r="DR10" s="50" t="s">
        <v>362</v>
      </c>
      <c r="DS10" s="50"/>
      <c r="DT10" s="50" t="s">
        <v>363</v>
      </c>
      <c r="DU10" s="51"/>
      <c r="DV10" s="8" t="s">
        <v>933</v>
      </c>
      <c r="DW10" s="175">
        <v>2</v>
      </c>
      <c r="DX10" s="8" t="s">
        <v>932</v>
      </c>
      <c r="DY10" s="1">
        <v>4</v>
      </c>
      <c r="DZ10" s="8" t="s">
        <v>949</v>
      </c>
      <c r="EA10" s="1">
        <v>-8</v>
      </c>
      <c r="EB10" s="8" t="s">
        <v>958</v>
      </c>
      <c r="EC10" s="1">
        <v>-10</v>
      </c>
    </row>
    <row r="11" spans="1:133" x14ac:dyDescent="0.25">
      <c r="A11" s="13" t="str">
        <f t="shared" si="5"/>
        <v>Mon 21 Oct 24 - Combination 4s Premier - Trident vs Wadhurst</v>
      </c>
      <c r="B11" s="17">
        <v>45586</v>
      </c>
      <c r="C11" s="11" t="s">
        <v>52</v>
      </c>
      <c r="D11" s="9" t="s">
        <v>70</v>
      </c>
      <c r="E11" s="42" t="s">
        <v>121</v>
      </c>
      <c r="F11" s="9" t="s">
        <v>69</v>
      </c>
      <c r="G11" s="42" t="s">
        <v>112</v>
      </c>
      <c r="H11" s="13" t="str">
        <f t="shared" si="6"/>
        <v>Trident vs Wadhurst</v>
      </c>
      <c r="I11" s="9">
        <v>1</v>
      </c>
      <c r="J11" s="1">
        <v>6</v>
      </c>
      <c r="K11" s="1" t="s">
        <v>27</v>
      </c>
      <c r="L11" s="1" t="s">
        <v>19</v>
      </c>
      <c r="N11" s="1" t="s">
        <v>159</v>
      </c>
      <c r="O11" s="1" t="s">
        <v>156</v>
      </c>
      <c r="P11" s="23" t="s">
        <v>166</v>
      </c>
      <c r="Q11" s="33" t="str">
        <f>IF('4s Score Card'!B31="-","E",IF('4s Score Card'!C31="-","E",IF('4s Score Card'!B31='4s Score Card'!C31,"E",IF('4s Score Card'!B31="C","A",IF('4s Score Card'!C31="C","H",IF('4s Score Card'!B31&gt;'4s Score Card'!C31,"H","A"))))))</f>
        <v>E</v>
      </c>
      <c r="R11" s="35" t="str">
        <f>IF(Q11="E", "E",IF(Q11="H",1,0))</f>
        <v>E</v>
      </c>
      <c r="S11" s="35"/>
      <c r="T11" s="45" t="s">
        <v>182</v>
      </c>
      <c r="U11" s="47"/>
      <c r="V11" s="50" t="s">
        <v>1060</v>
      </c>
      <c r="W11" s="50"/>
      <c r="X11" s="50" t="s">
        <v>1061</v>
      </c>
      <c r="Y11" s="50"/>
      <c r="Z11" s="50" t="s">
        <v>1062</v>
      </c>
      <c r="AA11" s="50"/>
      <c r="AB11" s="50" t="s">
        <v>1063</v>
      </c>
      <c r="AC11" s="50"/>
      <c r="AD11" s="52" t="s">
        <v>934</v>
      </c>
      <c r="AE11" s="52">
        <v>4</v>
      </c>
      <c r="AF11" s="52" t="s">
        <v>937</v>
      </c>
      <c r="AG11" s="52">
        <v>2</v>
      </c>
      <c r="AH11" s="52" t="s">
        <v>942</v>
      </c>
      <c r="AI11" s="52">
        <f t="shared" si="0"/>
        <v>-8</v>
      </c>
      <c r="AJ11" s="52" t="s">
        <v>954</v>
      </c>
      <c r="AK11" s="52">
        <v>-6</v>
      </c>
      <c r="AL11" s="50" t="s">
        <v>364</v>
      </c>
      <c r="AM11" s="50"/>
      <c r="AN11" s="50" t="s">
        <v>365</v>
      </c>
      <c r="AO11" s="50"/>
      <c r="AP11" s="50" t="s">
        <v>366</v>
      </c>
      <c r="AQ11" s="50"/>
      <c r="AR11" s="50" t="s">
        <v>367</v>
      </c>
      <c r="AS11" s="50"/>
      <c r="AT11" s="50" t="s">
        <v>368</v>
      </c>
      <c r="AU11" s="50"/>
      <c r="AV11" s="50" t="s">
        <v>369</v>
      </c>
      <c r="AW11" s="50"/>
      <c r="AX11" s="50" t="s">
        <v>370</v>
      </c>
      <c r="AY11" s="50"/>
      <c r="AZ11" s="50" t="s">
        <v>371</v>
      </c>
      <c r="BA11" s="50"/>
      <c r="BB11" s="50" t="s">
        <v>372</v>
      </c>
      <c r="BC11" s="50"/>
      <c r="BD11" s="50" t="s">
        <v>373</v>
      </c>
      <c r="BE11" s="50"/>
      <c r="BF11" s="50" t="s">
        <v>374</v>
      </c>
      <c r="BG11" s="50"/>
      <c r="BH11" s="50" t="s">
        <v>375</v>
      </c>
      <c r="BI11" s="50"/>
      <c r="BJ11" s="50" t="s">
        <v>376</v>
      </c>
      <c r="BK11" s="50"/>
      <c r="BL11" s="50" t="s">
        <v>377</v>
      </c>
      <c r="BM11" s="50"/>
      <c r="BN11" s="50" t="s">
        <v>378</v>
      </c>
      <c r="BO11" s="50"/>
      <c r="BP11" s="50" t="s">
        <v>977</v>
      </c>
      <c r="BQ11" s="50">
        <v>-6</v>
      </c>
      <c r="BR11" s="50" t="s">
        <v>191</v>
      </c>
      <c r="BS11" s="50"/>
      <c r="BT11" s="50" t="s">
        <v>379</v>
      </c>
      <c r="BU11" s="50"/>
      <c r="BV11" s="50" t="s">
        <v>965</v>
      </c>
      <c r="BW11" s="52">
        <f t="shared" si="1"/>
        <v>6</v>
      </c>
      <c r="BX11" s="50" t="s">
        <v>1227</v>
      </c>
      <c r="BY11" s="50">
        <v>12</v>
      </c>
      <c r="BZ11" s="50" t="s">
        <v>380</v>
      </c>
      <c r="CA11" s="50"/>
      <c r="CB11" s="50" t="s">
        <v>1001</v>
      </c>
      <c r="CC11" s="50">
        <v>4</v>
      </c>
      <c r="CD11" s="50" t="s">
        <v>1023</v>
      </c>
      <c r="CE11" s="52">
        <f t="shared" si="2"/>
        <v>-2</v>
      </c>
      <c r="CF11" s="50" t="s">
        <v>1023</v>
      </c>
      <c r="CG11" s="50">
        <v>0</v>
      </c>
      <c r="CH11" s="50" t="s">
        <v>381</v>
      </c>
      <c r="CI11" s="50"/>
      <c r="CJ11" s="50" t="s">
        <v>382</v>
      </c>
      <c r="CK11" s="50"/>
      <c r="CL11" s="50" t="s">
        <v>383</v>
      </c>
      <c r="CM11" s="50"/>
      <c r="CN11" s="50" t="s">
        <v>384</v>
      </c>
      <c r="CO11" s="50"/>
      <c r="CP11" s="50" t="s">
        <v>385</v>
      </c>
      <c r="CQ11" s="50"/>
      <c r="CR11" s="50" t="s">
        <v>386</v>
      </c>
      <c r="CS11" s="50"/>
      <c r="CT11" s="50" t="s">
        <v>387</v>
      </c>
      <c r="CU11" s="50"/>
      <c r="CV11" s="50" t="s">
        <v>1145</v>
      </c>
      <c r="CW11" s="50">
        <v>-8</v>
      </c>
      <c r="CX11" s="50" t="s">
        <v>388</v>
      </c>
      <c r="CY11" s="50"/>
      <c r="CZ11" s="50" t="s">
        <v>1012</v>
      </c>
      <c r="DA11" s="50">
        <v>-12</v>
      </c>
      <c r="DB11" s="50" t="s">
        <v>1008</v>
      </c>
      <c r="DC11" s="52">
        <f t="shared" si="3"/>
        <v>2</v>
      </c>
      <c r="DD11" s="50" t="s">
        <v>1014</v>
      </c>
      <c r="DE11" s="50">
        <v>-6</v>
      </c>
      <c r="DF11" s="50" t="s">
        <v>190</v>
      </c>
      <c r="DG11" s="50"/>
      <c r="DH11" s="50" t="s">
        <v>1020</v>
      </c>
      <c r="DI11" s="50">
        <v>4</v>
      </c>
      <c r="DJ11" s="178" t="s">
        <v>1034</v>
      </c>
      <c r="DK11" s="179">
        <f t="shared" si="4"/>
        <v>8</v>
      </c>
      <c r="DL11" s="50" t="s">
        <v>1221</v>
      </c>
      <c r="DM11" s="176">
        <v>10</v>
      </c>
      <c r="DN11" s="50" t="s">
        <v>991</v>
      </c>
      <c r="DO11" s="50">
        <v>6</v>
      </c>
      <c r="DP11" s="50" t="s">
        <v>389</v>
      </c>
      <c r="DQ11" s="50"/>
      <c r="DR11" s="50" t="s">
        <v>390</v>
      </c>
      <c r="DS11" s="50"/>
      <c r="DT11" s="50" t="s">
        <v>391</v>
      </c>
      <c r="DU11" s="51"/>
      <c r="DV11" s="8" t="s">
        <v>941</v>
      </c>
      <c r="DW11" s="175">
        <v>4</v>
      </c>
      <c r="DX11" s="8" t="s">
        <v>933</v>
      </c>
      <c r="DY11" s="1">
        <v>0</v>
      </c>
      <c r="DZ11" s="8" t="s">
        <v>953</v>
      </c>
      <c r="EA11" s="1">
        <v>-2</v>
      </c>
      <c r="EB11" s="8" t="s">
        <v>936</v>
      </c>
      <c r="EC11" s="1">
        <v>2</v>
      </c>
    </row>
    <row r="12" spans="1:133" x14ac:dyDescent="0.25">
      <c r="A12" s="13" t="str">
        <f t="shared" si="5"/>
        <v>Thu 24 Oct 24 - Combination 4s Premier - Sevenoaks vs Angel Centre B</v>
      </c>
      <c r="B12" s="17">
        <v>45589</v>
      </c>
      <c r="C12" s="11" t="s">
        <v>52</v>
      </c>
      <c r="D12" s="9" t="s">
        <v>68</v>
      </c>
      <c r="E12" s="42" t="s">
        <v>109</v>
      </c>
      <c r="F12" s="9" t="s">
        <v>67</v>
      </c>
      <c r="G12" s="42" t="s">
        <v>106</v>
      </c>
      <c r="H12" s="13" t="str">
        <f t="shared" si="6"/>
        <v>Sevenoaks vs Angel Centre B</v>
      </c>
      <c r="I12" s="9">
        <v>1</v>
      </c>
      <c r="J12" s="1">
        <v>7</v>
      </c>
      <c r="K12" s="1" t="s">
        <v>28</v>
      </c>
      <c r="L12" s="1" t="s">
        <v>20</v>
      </c>
      <c r="N12" s="1" t="s">
        <v>159</v>
      </c>
      <c r="O12" s="1" t="s">
        <v>156</v>
      </c>
      <c r="P12" s="23" t="s">
        <v>167</v>
      </c>
      <c r="Q12" s="33" t="str">
        <f>IF('4s Score Card'!B32="-","E",IF('4s Score Card'!C32="-","E",IF('4s Score Card'!B32="C","A",IF('4s Score Card'!C32="C","H",IF('4s Score Card'!B32&gt;'4s Score Card'!C32,"H","A")))))</f>
        <v>E</v>
      </c>
      <c r="R12" s="35" t="str">
        <f>IF(Q12="E", "E",IF(Q12="H",1,0))</f>
        <v>E</v>
      </c>
      <c r="S12" s="35"/>
      <c r="T12" s="45" t="s">
        <v>183</v>
      </c>
      <c r="U12" s="47"/>
      <c r="V12" s="50" t="s">
        <v>1064</v>
      </c>
      <c r="W12" s="50"/>
      <c r="X12" s="50" t="s">
        <v>1065</v>
      </c>
      <c r="Y12" s="50"/>
      <c r="Z12" s="50" t="s">
        <v>1066</v>
      </c>
      <c r="AA12" s="50"/>
      <c r="AB12" s="50" t="s">
        <v>1067</v>
      </c>
      <c r="AC12" s="50"/>
      <c r="AD12" s="52" t="s">
        <v>935</v>
      </c>
      <c r="AE12" s="52">
        <v>-10</v>
      </c>
      <c r="AF12" s="52" t="s">
        <v>938</v>
      </c>
      <c r="AG12" s="52">
        <v>6</v>
      </c>
      <c r="AH12" s="52" t="s">
        <v>936</v>
      </c>
      <c r="AI12" s="52">
        <f t="shared" si="0"/>
        <v>4</v>
      </c>
      <c r="AJ12" s="52" t="s">
        <v>955</v>
      </c>
      <c r="AK12" s="52">
        <v>0</v>
      </c>
      <c r="AL12" s="50" t="s">
        <v>392</v>
      </c>
      <c r="AM12" s="50"/>
      <c r="AN12" s="50" t="s">
        <v>393</v>
      </c>
      <c r="AO12" s="50"/>
      <c r="AP12" s="50" t="s">
        <v>394</v>
      </c>
      <c r="AQ12" s="50"/>
      <c r="AR12" s="50" t="s">
        <v>395</v>
      </c>
      <c r="AS12" s="50"/>
      <c r="AT12" s="50" t="s">
        <v>396</v>
      </c>
      <c r="AU12" s="50"/>
      <c r="AV12" s="50" t="s">
        <v>397</v>
      </c>
      <c r="AW12" s="50"/>
      <c r="AX12" s="50" t="s">
        <v>398</v>
      </c>
      <c r="AY12" s="50"/>
      <c r="AZ12" s="50" t="s">
        <v>399</v>
      </c>
      <c r="BA12" s="50"/>
      <c r="BB12" s="50" t="s">
        <v>400</v>
      </c>
      <c r="BC12" s="50"/>
      <c r="BD12" s="50" t="s">
        <v>401</v>
      </c>
      <c r="BE12" s="50"/>
      <c r="BF12" s="50" t="s">
        <v>402</v>
      </c>
      <c r="BG12" s="50"/>
      <c r="BH12" s="50" t="s">
        <v>403</v>
      </c>
      <c r="BI12" s="50"/>
      <c r="BJ12" s="50" t="s">
        <v>404</v>
      </c>
      <c r="BK12" s="50"/>
      <c r="BL12" s="50" t="s">
        <v>405</v>
      </c>
      <c r="BM12" s="50"/>
      <c r="BN12" s="50" t="s">
        <v>406</v>
      </c>
      <c r="BO12" s="50"/>
      <c r="BP12" s="50" t="s">
        <v>978</v>
      </c>
      <c r="BQ12" s="50">
        <v>2</v>
      </c>
      <c r="BR12" s="50" t="s">
        <v>192</v>
      </c>
      <c r="BS12" s="50"/>
      <c r="BT12" s="50" t="s">
        <v>407</v>
      </c>
      <c r="BU12" s="50"/>
      <c r="BV12" s="50" t="s">
        <v>966</v>
      </c>
      <c r="BW12" s="52">
        <f t="shared" si="1"/>
        <v>12</v>
      </c>
      <c r="BX12" s="50" t="s">
        <v>970</v>
      </c>
      <c r="BY12" s="50">
        <v>14</v>
      </c>
      <c r="BZ12" s="50" t="s">
        <v>408</v>
      </c>
      <c r="CA12" s="50"/>
      <c r="CB12" s="50" t="s">
        <v>1002</v>
      </c>
      <c r="CC12" s="50">
        <v>6</v>
      </c>
      <c r="CD12" s="50" t="s">
        <v>1024</v>
      </c>
      <c r="CE12" s="52">
        <f t="shared" si="2"/>
        <v>-2</v>
      </c>
      <c r="CF12" s="50" t="s">
        <v>1138</v>
      </c>
      <c r="CG12" s="50">
        <v>12</v>
      </c>
      <c r="CH12" s="50" t="s">
        <v>409</v>
      </c>
      <c r="CI12" s="50"/>
      <c r="CJ12" s="50" t="s">
        <v>410</v>
      </c>
      <c r="CK12" s="50"/>
      <c r="CL12" s="50" t="s">
        <v>411</v>
      </c>
      <c r="CM12" s="50"/>
      <c r="CN12" s="50" t="s">
        <v>412</v>
      </c>
      <c r="CO12" s="50"/>
      <c r="CP12" s="50" t="s">
        <v>413</v>
      </c>
      <c r="CQ12" s="50"/>
      <c r="CR12" s="50" t="s">
        <v>414</v>
      </c>
      <c r="CS12" s="50"/>
      <c r="CT12" s="50" t="s">
        <v>415</v>
      </c>
      <c r="CU12" s="50"/>
      <c r="CV12" s="50" t="s">
        <v>1146</v>
      </c>
      <c r="CW12" s="50">
        <v>-2</v>
      </c>
      <c r="CX12" s="50" t="s">
        <v>416</v>
      </c>
      <c r="CY12" s="50"/>
      <c r="CZ12" s="50" t="s">
        <v>1013</v>
      </c>
      <c r="DA12" s="50">
        <v>-10</v>
      </c>
      <c r="DB12" s="50" t="s">
        <v>1009</v>
      </c>
      <c r="DC12" s="52">
        <f t="shared" si="3"/>
        <v>0</v>
      </c>
      <c r="DD12" s="50" t="s">
        <v>1033</v>
      </c>
      <c r="DE12" s="50">
        <v>-2</v>
      </c>
      <c r="DF12" s="50" t="s">
        <v>191</v>
      </c>
      <c r="DG12" s="50"/>
      <c r="DH12" s="50" t="s">
        <v>190</v>
      </c>
      <c r="DI12" s="50"/>
      <c r="DJ12" s="178" t="s">
        <v>1230</v>
      </c>
      <c r="DK12" s="178">
        <f t="shared" si="4"/>
        <v>10</v>
      </c>
      <c r="DL12" s="50" t="s">
        <v>1155</v>
      </c>
      <c r="DM12" s="50">
        <v>10</v>
      </c>
      <c r="DN12" s="50" t="s">
        <v>992</v>
      </c>
      <c r="DO12" s="50">
        <v>2</v>
      </c>
      <c r="DP12" s="50" t="s">
        <v>417</v>
      </c>
      <c r="DQ12" s="50"/>
      <c r="DR12" s="50" t="s">
        <v>418</v>
      </c>
      <c r="DS12" s="50"/>
      <c r="DT12" s="50" t="s">
        <v>419</v>
      </c>
      <c r="DU12" s="51"/>
      <c r="DV12" s="8" t="s">
        <v>942</v>
      </c>
      <c r="DW12" s="175">
        <v>-8</v>
      </c>
      <c r="DX12" s="8" t="s">
        <v>934</v>
      </c>
      <c r="DY12" s="1">
        <v>4</v>
      </c>
      <c r="DZ12" s="8" t="s">
        <v>954</v>
      </c>
      <c r="EA12" s="1">
        <v>-6</v>
      </c>
      <c r="EB12" s="8" t="s">
        <v>937</v>
      </c>
      <c r="EC12" s="1">
        <v>2</v>
      </c>
    </row>
    <row r="13" spans="1:133" x14ac:dyDescent="0.25">
      <c r="A13" s="13" t="str">
        <f t="shared" si="5"/>
        <v>Thu 14 Nov 24 - Combination 4s Premier - Sevenoaks vs Angel Centre A</v>
      </c>
      <c r="B13" s="17">
        <v>45610</v>
      </c>
      <c r="C13" s="11" t="s">
        <v>52</v>
      </c>
      <c r="D13" s="9" t="s">
        <v>68</v>
      </c>
      <c r="E13" s="42" t="s">
        <v>109</v>
      </c>
      <c r="F13" s="9" t="s">
        <v>66</v>
      </c>
      <c r="G13" s="42" t="s">
        <v>106</v>
      </c>
      <c r="H13" s="13" t="str">
        <f t="shared" si="6"/>
        <v>Sevenoaks vs Angel Centre A</v>
      </c>
      <c r="I13" s="9">
        <v>1</v>
      </c>
      <c r="J13" s="1">
        <v>8</v>
      </c>
      <c r="K13" s="1" t="s">
        <v>29</v>
      </c>
      <c r="N13" s="1" t="s">
        <v>159</v>
      </c>
      <c r="O13" s="1" t="s">
        <v>157</v>
      </c>
      <c r="P13" s="23" t="s">
        <v>168</v>
      </c>
      <c r="Q13" s="36" t="str">
        <f>IF(R13="E","E",IF(R13&gt;1,"H","A"))</f>
        <v>E</v>
      </c>
      <c r="R13" s="38" t="str">
        <f>IF(R10="E","E",IF(R11="E","E",IF(R12="E","E",SUM(R10:R12))))</f>
        <v>E</v>
      </c>
      <c r="S13" s="35"/>
      <c r="T13" s="45" t="s">
        <v>920</v>
      </c>
      <c r="U13" s="47"/>
      <c r="V13" s="50" t="s">
        <v>1068</v>
      </c>
      <c r="W13" s="50"/>
      <c r="X13" s="50" t="s">
        <v>1069</v>
      </c>
      <c r="Y13" s="50"/>
      <c r="Z13" s="50" t="s">
        <v>1070</v>
      </c>
      <c r="AA13" s="50"/>
      <c r="AB13" s="50" t="s">
        <v>1071</v>
      </c>
      <c r="AC13" s="50"/>
      <c r="AD13" s="52" t="s">
        <v>936</v>
      </c>
      <c r="AE13" s="52">
        <v>4</v>
      </c>
      <c r="AF13" s="180" t="s">
        <v>1229</v>
      </c>
      <c r="AG13" s="180">
        <v>-6</v>
      </c>
      <c r="AH13" s="52" t="s">
        <v>943</v>
      </c>
      <c r="AI13" s="52">
        <f t="shared" si="0"/>
        <v>4</v>
      </c>
      <c r="AJ13" s="52" t="s">
        <v>956</v>
      </c>
      <c r="AK13" s="52">
        <v>4</v>
      </c>
      <c r="AL13" s="50" t="s">
        <v>420</v>
      </c>
      <c r="AM13" s="50"/>
      <c r="AN13" s="50" t="s">
        <v>421</v>
      </c>
      <c r="AO13" s="50"/>
      <c r="AP13" s="50" t="s">
        <v>422</v>
      </c>
      <c r="AQ13" s="50"/>
      <c r="AR13" s="50" t="s">
        <v>423</v>
      </c>
      <c r="AS13" s="50"/>
      <c r="AT13" s="50" t="s">
        <v>424</v>
      </c>
      <c r="AU13" s="50"/>
      <c r="AV13" s="50" t="s">
        <v>425</v>
      </c>
      <c r="AW13" s="50"/>
      <c r="AX13" s="50" t="s">
        <v>426</v>
      </c>
      <c r="AY13" s="50"/>
      <c r="AZ13" s="50" t="s">
        <v>427</v>
      </c>
      <c r="BA13" s="50"/>
      <c r="BB13" s="50" t="s">
        <v>428</v>
      </c>
      <c r="BC13" s="50"/>
      <c r="BD13" s="50" t="s">
        <v>429</v>
      </c>
      <c r="BE13" s="50"/>
      <c r="BF13" s="50" t="s">
        <v>430</v>
      </c>
      <c r="BG13" s="50"/>
      <c r="BH13" s="50" t="s">
        <v>431</v>
      </c>
      <c r="BI13" s="50"/>
      <c r="BJ13" s="50" t="s">
        <v>432</v>
      </c>
      <c r="BK13" s="50"/>
      <c r="BL13" s="50" t="s">
        <v>433</v>
      </c>
      <c r="BM13" s="50"/>
      <c r="BN13" s="50" t="s">
        <v>434</v>
      </c>
      <c r="BO13" s="50"/>
      <c r="BP13" s="50" t="s">
        <v>979</v>
      </c>
      <c r="BQ13" s="50">
        <v>-4</v>
      </c>
      <c r="BR13" s="50" t="s">
        <v>193</v>
      </c>
      <c r="BS13" s="50"/>
      <c r="BT13" s="50" t="s">
        <v>435</v>
      </c>
      <c r="BU13" s="50"/>
      <c r="BV13" s="50" t="s">
        <v>967</v>
      </c>
      <c r="BW13" s="52">
        <f t="shared" si="1"/>
        <v>12</v>
      </c>
      <c r="BX13" s="50" t="s">
        <v>971</v>
      </c>
      <c r="BY13" s="50">
        <v>14</v>
      </c>
      <c r="BZ13" s="50" t="s">
        <v>436</v>
      </c>
      <c r="CA13" s="50"/>
      <c r="CB13" s="50" t="s">
        <v>1003</v>
      </c>
      <c r="CC13" s="50">
        <v>-6</v>
      </c>
      <c r="CD13" s="50" t="s">
        <v>1002</v>
      </c>
      <c r="CE13" s="52">
        <f t="shared" si="2"/>
        <v>6</v>
      </c>
      <c r="CF13" s="50" t="s">
        <v>1002</v>
      </c>
      <c r="CG13" s="50">
        <v>6</v>
      </c>
      <c r="CH13" s="50" t="s">
        <v>437</v>
      </c>
      <c r="CI13" s="50"/>
      <c r="CJ13" s="50" t="s">
        <v>438</v>
      </c>
      <c r="CK13" s="50"/>
      <c r="CL13" s="50" t="s">
        <v>439</v>
      </c>
      <c r="CM13" s="50"/>
      <c r="CN13" s="50" t="s">
        <v>440</v>
      </c>
      <c r="CO13" s="50"/>
      <c r="CP13" s="50" t="s">
        <v>441</v>
      </c>
      <c r="CQ13" s="50"/>
      <c r="CR13" s="50" t="s">
        <v>442</v>
      </c>
      <c r="CS13" s="50"/>
      <c r="CT13" s="50" t="s">
        <v>443</v>
      </c>
      <c r="CU13" s="50"/>
      <c r="CV13" s="50" t="s">
        <v>1147</v>
      </c>
      <c r="CW13" s="50">
        <v>-4</v>
      </c>
      <c r="CX13" s="50" t="s">
        <v>444</v>
      </c>
      <c r="CY13" s="50"/>
      <c r="CZ13" s="50" t="s">
        <v>1014</v>
      </c>
      <c r="DA13" s="50">
        <v>-12</v>
      </c>
      <c r="DB13" s="50" t="s">
        <v>1029</v>
      </c>
      <c r="DC13" s="52">
        <f t="shared" si="3"/>
        <v>4</v>
      </c>
      <c r="DD13" s="50" t="s">
        <v>1015</v>
      </c>
      <c r="DE13" s="50">
        <v>2</v>
      </c>
      <c r="DF13" s="50" t="s">
        <v>192</v>
      </c>
      <c r="DG13" s="50"/>
      <c r="DH13" s="50" t="s">
        <v>191</v>
      </c>
      <c r="DI13" s="50"/>
      <c r="DJ13" s="178" t="s">
        <v>1035</v>
      </c>
      <c r="DK13" s="179">
        <f t="shared" si="4"/>
        <v>6</v>
      </c>
      <c r="DL13" s="50" t="s">
        <v>1156</v>
      </c>
      <c r="DM13" s="50">
        <v>6</v>
      </c>
      <c r="DN13" s="50" t="s">
        <v>993</v>
      </c>
      <c r="DO13" s="50">
        <v>0</v>
      </c>
      <c r="DP13" s="50" t="s">
        <v>445</v>
      </c>
      <c r="DQ13" s="50"/>
      <c r="DR13" s="50" t="s">
        <v>446</v>
      </c>
      <c r="DS13" s="50"/>
      <c r="DT13" s="50" t="s">
        <v>447</v>
      </c>
      <c r="DU13" s="51"/>
      <c r="DV13" s="8" t="s">
        <v>936</v>
      </c>
      <c r="DW13" s="175">
        <v>4</v>
      </c>
      <c r="DX13" s="8" t="s">
        <v>935</v>
      </c>
      <c r="DY13" s="1">
        <v>-10</v>
      </c>
      <c r="DZ13" s="8" t="s">
        <v>955</v>
      </c>
      <c r="EA13" s="1">
        <v>0</v>
      </c>
      <c r="EB13" s="8" t="s">
        <v>938</v>
      </c>
      <c r="EC13" s="1">
        <v>6</v>
      </c>
    </row>
    <row r="14" spans="1:133" x14ac:dyDescent="0.25">
      <c r="A14" s="13" t="str">
        <f t="shared" si="5"/>
        <v>Fri 15 Nov 24 - Combination 4s Premier - Langton Green vs Angel Centre B</v>
      </c>
      <c r="B14" s="17">
        <v>45611</v>
      </c>
      <c r="C14" s="11" t="s">
        <v>52</v>
      </c>
      <c r="D14" s="9" t="s">
        <v>71</v>
      </c>
      <c r="E14" s="42" t="s">
        <v>127</v>
      </c>
      <c r="F14" s="9" t="s">
        <v>67</v>
      </c>
      <c r="G14" s="42" t="s">
        <v>106</v>
      </c>
      <c r="H14" s="13" t="str">
        <f t="shared" si="6"/>
        <v>Langton Green vs Angel Centre B</v>
      </c>
      <c r="I14" s="9">
        <v>1</v>
      </c>
      <c r="J14" s="1">
        <v>9</v>
      </c>
      <c r="K14" s="1" t="s">
        <v>30</v>
      </c>
      <c r="N14" s="1" t="s">
        <v>159</v>
      </c>
      <c r="O14" s="1" t="s">
        <v>158</v>
      </c>
      <c r="P14" s="23" t="s">
        <v>169</v>
      </c>
      <c r="Q14" s="39" t="s">
        <v>915</v>
      </c>
      <c r="R14" s="34"/>
      <c r="S14" s="35"/>
      <c r="T14" s="45"/>
      <c r="U14" s="47"/>
      <c r="V14" s="50" t="s">
        <v>1072</v>
      </c>
      <c r="W14" s="50"/>
      <c r="X14" s="50" t="s">
        <v>1073</v>
      </c>
      <c r="Y14" s="50"/>
      <c r="Z14" s="50" t="s">
        <v>1074</v>
      </c>
      <c r="AA14" s="50"/>
      <c r="AB14" s="50" t="s">
        <v>1075</v>
      </c>
      <c r="AC14" s="50"/>
      <c r="AD14" s="52" t="s">
        <v>937</v>
      </c>
      <c r="AE14" s="52">
        <v>4</v>
      </c>
      <c r="AF14" s="52" t="s">
        <v>947</v>
      </c>
      <c r="AG14" s="52">
        <v>-4</v>
      </c>
      <c r="AH14" s="52" t="s">
        <v>938</v>
      </c>
      <c r="AI14" s="52">
        <f t="shared" si="0"/>
        <v>6</v>
      </c>
      <c r="AJ14" s="52" t="s">
        <v>950</v>
      </c>
      <c r="AK14" s="52">
        <v>4</v>
      </c>
      <c r="AL14" s="50" t="s">
        <v>448</v>
      </c>
      <c r="AM14" s="50"/>
      <c r="AN14" s="50" t="s">
        <v>449</v>
      </c>
      <c r="AO14" s="50"/>
      <c r="AP14" s="50" t="s">
        <v>450</v>
      </c>
      <c r="AQ14" s="50"/>
      <c r="AR14" s="50" t="s">
        <v>451</v>
      </c>
      <c r="AS14" s="50"/>
      <c r="AT14" s="50" t="s">
        <v>452</v>
      </c>
      <c r="AU14" s="50"/>
      <c r="AV14" s="50" t="s">
        <v>453</v>
      </c>
      <c r="AW14" s="50"/>
      <c r="AX14" s="50" t="s">
        <v>454</v>
      </c>
      <c r="AY14" s="50"/>
      <c r="AZ14" s="50" t="s">
        <v>455</v>
      </c>
      <c r="BA14" s="50"/>
      <c r="BB14" s="50" t="s">
        <v>456</v>
      </c>
      <c r="BC14" s="50"/>
      <c r="BD14" s="50" t="s">
        <v>457</v>
      </c>
      <c r="BE14" s="50"/>
      <c r="BF14" s="50" t="s">
        <v>458</v>
      </c>
      <c r="BG14" s="50"/>
      <c r="BH14" s="50" t="s">
        <v>459</v>
      </c>
      <c r="BI14" s="50"/>
      <c r="BJ14" s="50" t="s">
        <v>460</v>
      </c>
      <c r="BK14" s="50"/>
      <c r="BL14" s="50" t="s">
        <v>461</v>
      </c>
      <c r="BM14" s="50"/>
      <c r="BN14" s="50" t="s">
        <v>462</v>
      </c>
      <c r="BO14" s="50"/>
      <c r="BP14" s="50" t="s">
        <v>980</v>
      </c>
      <c r="BQ14" s="50">
        <v>-6</v>
      </c>
      <c r="BR14" s="50"/>
      <c r="BS14" s="50"/>
      <c r="BT14" s="50" t="s">
        <v>463</v>
      </c>
      <c r="BU14" s="50"/>
      <c r="BV14" s="50" t="s">
        <v>968</v>
      </c>
      <c r="BW14" s="52">
        <f t="shared" si="1"/>
        <v>8</v>
      </c>
      <c r="BX14" s="50" t="s">
        <v>190</v>
      </c>
      <c r="BY14" s="50"/>
      <c r="BZ14" s="50" t="s">
        <v>464</v>
      </c>
      <c r="CA14" s="50"/>
      <c r="CB14" s="50" t="s">
        <v>1004</v>
      </c>
      <c r="CC14" s="50">
        <v>2</v>
      </c>
      <c r="CD14" s="50" t="s">
        <v>1004</v>
      </c>
      <c r="CE14" s="52">
        <f t="shared" si="2"/>
        <v>2</v>
      </c>
      <c r="CF14" s="50" t="s">
        <v>1139</v>
      </c>
      <c r="CG14" s="50">
        <v>-2</v>
      </c>
      <c r="CH14" s="50" t="s">
        <v>465</v>
      </c>
      <c r="CI14" s="50"/>
      <c r="CJ14" s="50" t="s">
        <v>466</v>
      </c>
      <c r="CK14" s="50"/>
      <c r="CL14" s="50" t="s">
        <v>467</v>
      </c>
      <c r="CM14" s="50"/>
      <c r="CN14" s="50" t="s">
        <v>468</v>
      </c>
      <c r="CO14" s="50"/>
      <c r="CP14" s="50" t="s">
        <v>469</v>
      </c>
      <c r="CQ14" s="50"/>
      <c r="CR14" s="50" t="s">
        <v>470</v>
      </c>
      <c r="CS14" s="50"/>
      <c r="CT14" s="50" t="s">
        <v>471</v>
      </c>
      <c r="CU14" s="50"/>
      <c r="CV14" s="50" t="s">
        <v>1148</v>
      </c>
      <c r="CW14" s="50">
        <v>0</v>
      </c>
      <c r="CX14" s="50" t="s">
        <v>472</v>
      </c>
      <c r="CY14" s="50"/>
      <c r="CZ14" s="50" t="s">
        <v>1015</v>
      </c>
      <c r="DA14" s="50">
        <v>-2</v>
      </c>
      <c r="DB14" s="50" t="s">
        <v>1030</v>
      </c>
      <c r="DC14" s="52">
        <f t="shared" si="3"/>
        <v>-8</v>
      </c>
      <c r="DD14" s="50" t="s">
        <v>1016</v>
      </c>
      <c r="DE14" s="50">
        <v>4</v>
      </c>
      <c r="DF14" s="50" t="s">
        <v>193</v>
      </c>
      <c r="DG14" s="50"/>
      <c r="DH14" s="50" t="s">
        <v>192</v>
      </c>
      <c r="DI14" s="50"/>
      <c r="DJ14" s="178" t="s">
        <v>1223</v>
      </c>
      <c r="DK14" s="179">
        <f t="shared" si="4"/>
        <v>10</v>
      </c>
      <c r="DL14" s="50" t="s">
        <v>1222</v>
      </c>
      <c r="DM14" s="176">
        <v>8</v>
      </c>
      <c r="DN14" s="50" t="s">
        <v>942</v>
      </c>
      <c r="DO14" s="50">
        <v>-8</v>
      </c>
      <c r="DP14" s="50" t="s">
        <v>473</v>
      </c>
      <c r="DQ14" s="50"/>
      <c r="DR14" s="50" t="s">
        <v>474</v>
      </c>
      <c r="DS14" s="50"/>
      <c r="DT14" s="50" t="s">
        <v>475</v>
      </c>
      <c r="DU14" s="51"/>
      <c r="DV14" s="8" t="s">
        <v>943</v>
      </c>
      <c r="DW14" s="175">
        <v>4</v>
      </c>
      <c r="DX14" s="8" t="s">
        <v>936</v>
      </c>
      <c r="DY14" s="1">
        <v>4</v>
      </c>
      <c r="DZ14" s="8" t="s">
        <v>956</v>
      </c>
      <c r="EA14" s="1">
        <v>4</v>
      </c>
      <c r="EB14" s="8" t="s">
        <v>1229</v>
      </c>
      <c r="EC14" s="1">
        <v>-6</v>
      </c>
    </row>
    <row r="15" spans="1:133" x14ac:dyDescent="0.25">
      <c r="A15" s="13" t="str">
        <f t="shared" si="5"/>
        <v>Wed 20 Nov 24 - Combination 4s Premier - Wadhurst vs Angel Centre B</v>
      </c>
      <c r="B15" s="17">
        <v>45616</v>
      </c>
      <c r="C15" s="11" t="s">
        <v>52</v>
      </c>
      <c r="D15" s="9" t="s">
        <v>69</v>
      </c>
      <c r="E15" s="42" t="s">
        <v>112</v>
      </c>
      <c r="F15" s="9" t="s">
        <v>67</v>
      </c>
      <c r="G15" s="42" t="s">
        <v>106</v>
      </c>
      <c r="H15" s="13" t="str">
        <f t="shared" si="6"/>
        <v>Wadhurst vs Angel Centre B</v>
      </c>
      <c r="I15" s="9">
        <v>1</v>
      </c>
      <c r="J15" s="1">
        <v>10</v>
      </c>
      <c r="K15" s="1" t="s">
        <v>31</v>
      </c>
      <c r="N15" s="1" t="s">
        <v>159</v>
      </c>
      <c r="O15" s="1" t="s">
        <v>158</v>
      </c>
      <c r="P15" s="23" t="s">
        <v>170</v>
      </c>
      <c r="Q15" s="31" t="str">
        <f>IF('4s Score Card'!E30="-","E",IF('4s Score Card'!F30="-","E",IF('4s Score Card'!E30='4s Score Card'!F30,"E",IF('4s Score Card'!E30="C","A",IF('4s Score Card'!F30="C","H",IF('4s Score Card'!E30&gt;'4s Score Card'!F30,"H","A"))))))</f>
        <v>E</v>
      </c>
      <c r="R15" s="32" t="str">
        <f>IF(Q15="E", "E",IF(Q15="H",1,0))</f>
        <v>E</v>
      </c>
      <c r="S15" s="35"/>
      <c r="T15" s="45" t="s">
        <v>184</v>
      </c>
      <c r="U15" s="47"/>
      <c r="V15" s="50" t="s">
        <v>1076</v>
      </c>
      <c r="W15" s="50"/>
      <c r="X15" s="50" t="s">
        <v>1077</v>
      </c>
      <c r="Y15" s="50"/>
      <c r="Z15" s="50" t="s">
        <v>1078</v>
      </c>
      <c r="AA15" s="50"/>
      <c r="AB15" s="50" t="s">
        <v>1079</v>
      </c>
      <c r="AC15" s="50"/>
      <c r="AD15" s="52" t="s">
        <v>938</v>
      </c>
      <c r="AE15" s="52">
        <v>6</v>
      </c>
      <c r="AF15" s="52" t="s">
        <v>948</v>
      </c>
      <c r="AG15" s="52">
        <v>6</v>
      </c>
      <c r="AH15" s="52" t="s">
        <v>945</v>
      </c>
      <c r="AI15" s="52">
        <f t="shared" si="0"/>
        <v>-4</v>
      </c>
      <c r="AJ15" s="52" t="s">
        <v>952</v>
      </c>
      <c r="AK15" s="52">
        <v>-8</v>
      </c>
      <c r="AL15" s="50" t="s">
        <v>476</v>
      </c>
      <c r="AM15" s="50"/>
      <c r="AN15" s="50" t="s">
        <v>477</v>
      </c>
      <c r="AO15" s="50"/>
      <c r="AP15" s="50" t="s">
        <v>478</v>
      </c>
      <c r="AQ15" s="50"/>
      <c r="AR15" s="50" t="s">
        <v>479</v>
      </c>
      <c r="AS15" s="50"/>
      <c r="AT15" s="50" t="s">
        <v>480</v>
      </c>
      <c r="AU15" s="50"/>
      <c r="AV15" s="50" t="s">
        <v>481</v>
      </c>
      <c r="AW15" s="50"/>
      <c r="AX15" s="50" t="s">
        <v>482</v>
      </c>
      <c r="AY15" s="50"/>
      <c r="AZ15" s="50" t="s">
        <v>483</v>
      </c>
      <c r="BA15" s="50"/>
      <c r="BB15" s="50" t="s">
        <v>484</v>
      </c>
      <c r="BC15" s="50"/>
      <c r="BD15" s="50" t="s">
        <v>485</v>
      </c>
      <c r="BE15" s="50"/>
      <c r="BF15" s="50" t="s">
        <v>486</v>
      </c>
      <c r="BG15" s="50"/>
      <c r="BH15" s="50" t="s">
        <v>487</v>
      </c>
      <c r="BI15" s="50"/>
      <c r="BJ15" s="50" t="s">
        <v>488</v>
      </c>
      <c r="BK15" s="50"/>
      <c r="BL15" s="50" t="s">
        <v>489</v>
      </c>
      <c r="BM15" s="50"/>
      <c r="BN15" s="50" t="s">
        <v>490</v>
      </c>
      <c r="BO15" s="50"/>
      <c r="BP15" s="50" t="s">
        <v>981</v>
      </c>
      <c r="BQ15" s="50">
        <v>4</v>
      </c>
      <c r="BR15" s="50"/>
      <c r="BS15" s="50"/>
      <c r="BT15" s="50" t="s">
        <v>491</v>
      </c>
      <c r="BU15" s="50"/>
      <c r="BV15" s="50" t="s">
        <v>969</v>
      </c>
      <c r="BW15" s="52">
        <f t="shared" si="1"/>
        <v>10</v>
      </c>
      <c r="BX15" s="50" t="s">
        <v>191</v>
      </c>
      <c r="BY15" s="50"/>
      <c r="BZ15" s="50" t="s">
        <v>492</v>
      </c>
      <c r="CA15" s="50"/>
      <c r="CB15" s="50" t="s">
        <v>1005</v>
      </c>
      <c r="CC15" s="50">
        <v>4</v>
      </c>
      <c r="CD15" s="50" t="s">
        <v>1025</v>
      </c>
      <c r="CE15" s="52">
        <f t="shared" si="2"/>
        <v>2</v>
      </c>
      <c r="CF15" s="50" t="s">
        <v>1004</v>
      </c>
      <c r="CG15" s="50">
        <v>2</v>
      </c>
      <c r="CH15" s="50" t="s">
        <v>493</v>
      </c>
      <c r="CI15" s="50"/>
      <c r="CJ15" s="50" t="s">
        <v>494</v>
      </c>
      <c r="CK15" s="50"/>
      <c r="CL15" s="50" t="s">
        <v>495</v>
      </c>
      <c r="CM15" s="50"/>
      <c r="CN15" s="50" t="s">
        <v>496</v>
      </c>
      <c r="CO15" s="50"/>
      <c r="CP15" s="50" t="s">
        <v>497</v>
      </c>
      <c r="CQ15" s="50"/>
      <c r="CR15" s="50" t="s">
        <v>498</v>
      </c>
      <c r="CS15" s="50"/>
      <c r="CT15" s="50" t="s">
        <v>499</v>
      </c>
      <c r="CU15" s="50"/>
      <c r="CV15" s="50" t="s">
        <v>1149</v>
      </c>
      <c r="CW15" s="50">
        <v>4</v>
      </c>
      <c r="CX15" s="50" t="s">
        <v>500</v>
      </c>
      <c r="CY15" s="50"/>
      <c r="CZ15" s="50" t="s">
        <v>1016</v>
      </c>
      <c r="DA15" s="50">
        <v>2</v>
      </c>
      <c r="DB15" s="50" t="s">
        <v>1031</v>
      </c>
      <c r="DC15" s="52">
        <f t="shared" si="3"/>
        <v>4</v>
      </c>
      <c r="DD15" s="50" t="s">
        <v>1216</v>
      </c>
      <c r="DE15" s="50">
        <v>-2</v>
      </c>
      <c r="DF15" s="50"/>
      <c r="DG15" s="50"/>
      <c r="DH15" s="50" t="s">
        <v>193</v>
      </c>
      <c r="DI15" s="50"/>
      <c r="DJ15" s="178" t="s">
        <v>1224</v>
      </c>
      <c r="DK15" s="179">
        <f t="shared" si="4"/>
        <v>10</v>
      </c>
      <c r="DL15" s="50" t="s">
        <v>1157</v>
      </c>
      <c r="DM15" s="50">
        <v>8</v>
      </c>
      <c r="DN15" s="50" t="s">
        <v>994</v>
      </c>
      <c r="DO15" s="50">
        <v>8</v>
      </c>
      <c r="DP15" s="50" t="s">
        <v>501</v>
      </c>
      <c r="DQ15" s="50"/>
      <c r="DR15" s="50" t="s">
        <v>502</v>
      </c>
      <c r="DS15" s="50"/>
      <c r="DT15" s="50" t="s">
        <v>503</v>
      </c>
      <c r="DU15" s="51"/>
      <c r="DV15" s="8" t="s">
        <v>938</v>
      </c>
      <c r="DW15" s="175">
        <v>6</v>
      </c>
      <c r="DX15" s="8" t="s">
        <v>937</v>
      </c>
      <c r="DY15" s="1">
        <v>4</v>
      </c>
      <c r="DZ15" s="8" t="s">
        <v>950</v>
      </c>
      <c r="EA15" s="1">
        <v>4</v>
      </c>
      <c r="EB15" s="8" t="s">
        <v>947</v>
      </c>
      <c r="EC15" s="1">
        <v>-4</v>
      </c>
    </row>
    <row r="16" spans="1:133" x14ac:dyDescent="0.25">
      <c r="A16" s="13" t="str">
        <f t="shared" si="5"/>
        <v>Wed 27 Nov 24 - Combination 4s Premier - Wadhurst vs Angel Centre A</v>
      </c>
      <c r="B16" s="17">
        <v>45623</v>
      </c>
      <c r="C16" s="11" t="s">
        <v>52</v>
      </c>
      <c r="D16" s="9" t="s">
        <v>69</v>
      </c>
      <c r="E16" s="42" t="s">
        <v>112</v>
      </c>
      <c r="F16" s="9" t="s">
        <v>66</v>
      </c>
      <c r="G16" s="42" t="s">
        <v>106</v>
      </c>
      <c r="H16" s="13" t="str">
        <f t="shared" si="6"/>
        <v>Wadhurst vs Angel Centre A</v>
      </c>
      <c r="I16" s="9">
        <v>1</v>
      </c>
      <c r="J16" s="1">
        <v>11</v>
      </c>
      <c r="K16" s="1" t="s">
        <v>32</v>
      </c>
      <c r="N16" s="1" t="s">
        <v>171</v>
      </c>
      <c r="O16" s="1" t="s">
        <v>172</v>
      </c>
      <c r="P16" s="23" t="s">
        <v>173</v>
      </c>
      <c r="Q16" s="33" t="str">
        <f>IF('4s Score Card'!E31="-","E",IF('4s Score Card'!F31="-","E",IF('4s Score Card'!E31='4s Score Card'!F31,"E",IF('4s Score Card'!E31="C","A",IF('4s Score Card'!F31="C","H",IF('4s Score Card'!E31&gt;'4s Score Card'!F31,"H","A"))))))</f>
        <v>E</v>
      </c>
      <c r="R16" s="35" t="str">
        <f>IF(Q16="E", "E",IF(Q16="H",1,0))</f>
        <v>E</v>
      </c>
      <c r="S16" s="35"/>
      <c r="T16" s="45" t="s">
        <v>185</v>
      </c>
      <c r="U16" s="47"/>
      <c r="V16" s="50" t="s">
        <v>1080</v>
      </c>
      <c r="W16" s="50"/>
      <c r="X16" s="50" t="s">
        <v>1081</v>
      </c>
      <c r="Y16" s="50"/>
      <c r="Z16" s="50" t="s">
        <v>1082</v>
      </c>
      <c r="AA16" s="50"/>
      <c r="AB16" s="50" t="s">
        <v>1083</v>
      </c>
      <c r="AC16" s="50"/>
      <c r="AD16" s="52" t="s">
        <v>190</v>
      </c>
      <c r="AE16" s="52"/>
      <c r="AF16" s="52" t="s">
        <v>953</v>
      </c>
      <c r="AG16" s="52">
        <v>-2</v>
      </c>
      <c r="AH16" s="52" t="s">
        <v>946</v>
      </c>
      <c r="AI16" s="52">
        <f t="shared" si="0"/>
        <v>-4</v>
      </c>
      <c r="AJ16" s="52" t="s">
        <v>957</v>
      </c>
      <c r="AK16" s="52">
        <v>4</v>
      </c>
      <c r="AL16" s="50" t="s">
        <v>504</v>
      </c>
      <c r="AM16" s="50"/>
      <c r="AN16" s="50" t="s">
        <v>505</v>
      </c>
      <c r="AO16" s="50"/>
      <c r="AP16" s="50" t="s">
        <v>506</v>
      </c>
      <c r="AQ16" s="50"/>
      <c r="AR16" s="50" t="s">
        <v>507</v>
      </c>
      <c r="AS16" s="50"/>
      <c r="AT16" s="50" t="s">
        <v>508</v>
      </c>
      <c r="AU16" s="50"/>
      <c r="AV16" s="50" t="s">
        <v>509</v>
      </c>
      <c r="AW16" s="50"/>
      <c r="AX16" s="50" t="s">
        <v>510</v>
      </c>
      <c r="AY16" s="50"/>
      <c r="AZ16" s="50" t="s">
        <v>511</v>
      </c>
      <c r="BA16" s="50"/>
      <c r="BB16" s="50" t="s">
        <v>512</v>
      </c>
      <c r="BC16" s="50"/>
      <c r="BD16" s="50" t="s">
        <v>513</v>
      </c>
      <c r="BE16" s="50"/>
      <c r="BF16" s="50" t="s">
        <v>514</v>
      </c>
      <c r="BG16" s="50"/>
      <c r="BH16" s="50" t="s">
        <v>515</v>
      </c>
      <c r="BI16" s="50"/>
      <c r="BJ16" s="50" t="s">
        <v>516</v>
      </c>
      <c r="BK16" s="50"/>
      <c r="BL16" s="50" t="s">
        <v>517</v>
      </c>
      <c r="BM16" s="50"/>
      <c r="BN16" s="50" t="s">
        <v>518</v>
      </c>
      <c r="BO16" s="50"/>
      <c r="BP16" s="50" t="s">
        <v>982</v>
      </c>
      <c r="BQ16" s="50">
        <v>2</v>
      </c>
      <c r="BR16" s="50"/>
      <c r="BS16" s="50"/>
      <c r="BT16" s="50" t="s">
        <v>519</v>
      </c>
      <c r="BU16" s="50"/>
      <c r="BV16" s="50" t="s">
        <v>970</v>
      </c>
      <c r="BW16" s="52">
        <f>VLOOKUP(BV16,$DV$5:$DW$83,2, FALSE)</f>
        <v>14</v>
      </c>
      <c r="BX16" s="50" t="s">
        <v>192</v>
      </c>
      <c r="BY16" s="50"/>
      <c r="BZ16" s="50" t="s">
        <v>520</v>
      </c>
      <c r="CA16" s="50"/>
      <c r="CB16" s="50" t="s">
        <v>190</v>
      </c>
      <c r="CC16" s="50"/>
      <c r="CD16" s="50" t="s">
        <v>190</v>
      </c>
      <c r="CE16" s="50"/>
      <c r="CF16" s="50" t="s">
        <v>1025</v>
      </c>
      <c r="CG16" s="50">
        <v>2</v>
      </c>
      <c r="CH16" s="50" t="s">
        <v>521</v>
      </c>
      <c r="CI16" s="50"/>
      <c r="CJ16" s="50" t="s">
        <v>522</v>
      </c>
      <c r="CK16" s="50"/>
      <c r="CL16" s="50" t="s">
        <v>523</v>
      </c>
      <c r="CM16" s="50"/>
      <c r="CN16" s="50" t="s">
        <v>524</v>
      </c>
      <c r="CO16" s="50"/>
      <c r="CP16" s="50" t="s">
        <v>525</v>
      </c>
      <c r="CQ16" s="50"/>
      <c r="CR16" s="50" t="s">
        <v>526</v>
      </c>
      <c r="CS16" s="50"/>
      <c r="CT16" s="50" t="s">
        <v>527</v>
      </c>
      <c r="CU16" s="50"/>
      <c r="CV16" s="50" t="s">
        <v>1150</v>
      </c>
      <c r="CW16" s="50">
        <v>6</v>
      </c>
      <c r="CX16" s="50" t="s">
        <v>528</v>
      </c>
      <c r="CY16" s="50"/>
      <c r="CZ16" s="50" t="s">
        <v>1017</v>
      </c>
      <c r="DA16" s="50">
        <v>2</v>
      </c>
      <c r="DB16" s="50" t="s">
        <v>1032</v>
      </c>
      <c r="DC16" s="52">
        <f t="shared" si="3"/>
        <v>-4</v>
      </c>
      <c r="DD16" s="50" t="s">
        <v>1017</v>
      </c>
      <c r="DE16" s="50">
        <v>2</v>
      </c>
      <c r="DF16" s="50"/>
      <c r="DG16" s="50"/>
      <c r="DH16" s="50"/>
      <c r="DI16" s="50"/>
      <c r="DJ16" s="178" t="s">
        <v>1019</v>
      </c>
      <c r="DK16" s="179">
        <f t="shared" si="4"/>
        <v>4</v>
      </c>
      <c r="DL16" s="50" t="s">
        <v>190</v>
      </c>
      <c r="DM16" s="50"/>
      <c r="DN16" s="50" t="s">
        <v>995</v>
      </c>
      <c r="DO16" s="50">
        <v>8</v>
      </c>
      <c r="DP16" s="50" t="s">
        <v>529</v>
      </c>
      <c r="DQ16" s="50"/>
      <c r="DR16" s="50" t="s">
        <v>530</v>
      </c>
      <c r="DS16" s="50"/>
      <c r="DT16" s="50" t="s">
        <v>531</v>
      </c>
      <c r="DU16" s="51"/>
      <c r="DV16" s="8" t="s">
        <v>945</v>
      </c>
      <c r="DW16" s="175">
        <v>-4</v>
      </c>
      <c r="DX16" s="8" t="s">
        <v>938</v>
      </c>
      <c r="DY16" s="1">
        <v>6</v>
      </c>
      <c r="DZ16" s="8" t="s">
        <v>952</v>
      </c>
      <c r="EA16" s="1">
        <v>-8</v>
      </c>
      <c r="EB16" s="8" t="s">
        <v>948</v>
      </c>
      <c r="EC16" s="1">
        <v>6</v>
      </c>
    </row>
    <row r="17" spans="1:133" x14ac:dyDescent="0.25">
      <c r="A17" s="13" t="str">
        <f t="shared" si="5"/>
        <v>Sun 05 Jan 25 - Combination 4s Premier - Trident vs Langton Green</v>
      </c>
      <c r="B17" s="17">
        <v>45662</v>
      </c>
      <c r="C17" s="11" t="s">
        <v>52</v>
      </c>
      <c r="D17" s="9" t="s">
        <v>70</v>
      </c>
      <c r="E17" s="42" t="s">
        <v>121</v>
      </c>
      <c r="F17" s="9" t="s">
        <v>71</v>
      </c>
      <c r="G17" s="42" t="s">
        <v>127</v>
      </c>
      <c r="H17" s="13" t="str">
        <f t="shared" si="6"/>
        <v>Trident vs Langton Green</v>
      </c>
      <c r="I17" s="9">
        <v>1</v>
      </c>
      <c r="J17" s="1">
        <v>12</v>
      </c>
      <c r="K17" s="1" t="s">
        <v>33</v>
      </c>
      <c r="N17" s="1" t="s">
        <v>175</v>
      </c>
      <c r="O17" s="1" t="s">
        <v>4</v>
      </c>
      <c r="P17" s="23" t="s">
        <v>176</v>
      </c>
      <c r="Q17" s="33" t="str">
        <f>IF('4s Score Card'!E32="-","E",IF('4s Score Card'!F32="-","E",IF('4s Score Card'!E32="C","A",IF('4s Score Card'!F32="C","H",IF('4s Score Card'!E32&gt;'4s Score Card'!F32,"H","A")))))</f>
        <v>E</v>
      </c>
      <c r="R17" s="35" t="str">
        <f>IF(Q17="E", "E",IF(Q17="H",1,0))</f>
        <v>E</v>
      </c>
      <c r="S17" s="35"/>
      <c r="T17" s="45" t="s">
        <v>186</v>
      </c>
      <c r="U17" s="47"/>
      <c r="V17" s="50" t="s">
        <v>1084</v>
      </c>
      <c r="W17" s="50"/>
      <c r="X17" s="50" t="s">
        <v>1085</v>
      </c>
      <c r="Y17" s="50"/>
      <c r="Z17" s="50" t="s">
        <v>1086</v>
      </c>
      <c r="AA17" s="50"/>
      <c r="AB17" s="50" t="s">
        <v>1087</v>
      </c>
      <c r="AC17" s="50"/>
      <c r="AD17" s="52" t="s">
        <v>191</v>
      </c>
      <c r="AE17" s="52"/>
      <c r="AF17" s="52" t="s">
        <v>951</v>
      </c>
      <c r="AG17" s="52">
        <v>8</v>
      </c>
      <c r="AH17" s="53" t="s">
        <v>1229</v>
      </c>
      <c r="AI17" s="50">
        <f t="shared" si="0"/>
        <v>-4</v>
      </c>
      <c r="AJ17" s="52" t="s">
        <v>190</v>
      </c>
      <c r="AK17" s="52"/>
      <c r="AL17" s="50" t="s">
        <v>532</v>
      </c>
      <c r="AM17" s="50"/>
      <c r="AN17" s="50" t="s">
        <v>533</v>
      </c>
      <c r="AO17" s="50"/>
      <c r="AP17" s="50" t="s">
        <v>534</v>
      </c>
      <c r="AQ17" s="50"/>
      <c r="AR17" s="50" t="s">
        <v>535</v>
      </c>
      <c r="AS17" s="50"/>
      <c r="AT17" s="50" t="s">
        <v>536</v>
      </c>
      <c r="AU17" s="50"/>
      <c r="AV17" s="50" t="s">
        <v>537</v>
      </c>
      <c r="AW17" s="50"/>
      <c r="AX17" s="50" t="s">
        <v>538</v>
      </c>
      <c r="AY17" s="50"/>
      <c r="AZ17" s="50" t="s">
        <v>539</v>
      </c>
      <c r="BA17" s="50"/>
      <c r="BB17" s="50" t="s">
        <v>540</v>
      </c>
      <c r="BC17" s="50"/>
      <c r="BD17" s="50" t="s">
        <v>541</v>
      </c>
      <c r="BE17" s="50"/>
      <c r="BF17" s="50" t="s">
        <v>542</v>
      </c>
      <c r="BG17" s="50"/>
      <c r="BH17" s="50" t="s">
        <v>543</v>
      </c>
      <c r="BI17" s="50"/>
      <c r="BJ17" s="50" t="s">
        <v>544</v>
      </c>
      <c r="BK17" s="50"/>
      <c r="BL17" s="50" t="s">
        <v>545</v>
      </c>
      <c r="BM17" s="50"/>
      <c r="BN17" s="50" t="s">
        <v>546</v>
      </c>
      <c r="BO17" s="50"/>
      <c r="BP17" s="50" t="s">
        <v>190</v>
      </c>
      <c r="BQ17" s="50"/>
      <c r="BR17" s="50"/>
      <c r="BS17" s="50"/>
      <c r="BT17" s="50" t="s">
        <v>547</v>
      </c>
      <c r="BU17" s="50"/>
      <c r="BV17" s="50" t="s">
        <v>971</v>
      </c>
      <c r="BW17" s="52">
        <f>VLOOKUP(BV17,$DV$5:$DW$83,2, FALSE)</f>
        <v>14</v>
      </c>
      <c r="BX17" s="50" t="s">
        <v>193</v>
      </c>
      <c r="BY17" s="50"/>
      <c r="BZ17" s="50" t="s">
        <v>548</v>
      </c>
      <c r="CA17" s="50"/>
      <c r="CB17" s="50" t="s">
        <v>191</v>
      </c>
      <c r="CC17" s="50"/>
      <c r="CD17" s="50" t="s">
        <v>191</v>
      </c>
      <c r="CE17" s="50"/>
      <c r="CF17" s="50" t="s">
        <v>190</v>
      </c>
      <c r="CG17" s="50"/>
      <c r="CH17" s="50" t="s">
        <v>549</v>
      </c>
      <c r="CI17" s="50"/>
      <c r="CJ17" s="50" t="s">
        <v>550</v>
      </c>
      <c r="CK17" s="50"/>
      <c r="CL17" s="50" t="s">
        <v>551</v>
      </c>
      <c r="CM17" s="50"/>
      <c r="CN17" s="50" t="s">
        <v>552</v>
      </c>
      <c r="CO17" s="50"/>
      <c r="CP17" s="50" t="s">
        <v>553</v>
      </c>
      <c r="CQ17" s="50"/>
      <c r="CR17" s="50" t="s">
        <v>554</v>
      </c>
      <c r="CS17" s="50"/>
      <c r="CT17" s="50" t="s">
        <v>555</v>
      </c>
      <c r="CU17" s="50"/>
      <c r="CV17" s="50" t="s">
        <v>190</v>
      </c>
      <c r="CW17" s="50"/>
      <c r="CX17" s="50" t="s">
        <v>556</v>
      </c>
      <c r="CY17" s="50"/>
      <c r="CZ17" s="50" t="s">
        <v>190</v>
      </c>
      <c r="DA17" s="50"/>
      <c r="DB17" s="50" t="s">
        <v>1014</v>
      </c>
      <c r="DC17" s="52">
        <f t="shared" si="3"/>
        <v>-8</v>
      </c>
      <c r="DD17" s="50" t="s">
        <v>190</v>
      </c>
      <c r="DE17" s="50"/>
      <c r="DF17" s="50"/>
      <c r="DG17" s="50"/>
      <c r="DH17" s="50"/>
      <c r="DI17" s="50"/>
      <c r="DJ17" s="178" t="s">
        <v>1225</v>
      </c>
      <c r="DK17" s="179">
        <f t="shared" si="4"/>
        <v>8</v>
      </c>
      <c r="DL17" s="50" t="s">
        <v>191</v>
      </c>
      <c r="DM17" s="50"/>
      <c r="DN17" s="50" t="s">
        <v>190</v>
      </c>
      <c r="DO17" s="50"/>
      <c r="DP17" s="50" t="s">
        <v>557</v>
      </c>
      <c r="DQ17" s="50"/>
      <c r="DR17" s="50" t="s">
        <v>558</v>
      </c>
      <c r="DS17" s="50"/>
      <c r="DT17" s="50" t="s">
        <v>559</v>
      </c>
      <c r="DU17" s="51"/>
      <c r="DV17" s="8" t="s">
        <v>946</v>
      </c>
      <c r="DW17" s="175">
        <v>-4</v>
      </c>
      <c r="DX17" s="126" t="s">
        <v>1170</v>
      </c>
      <c r="DZ17" s="8" t="s">
        <v>957</v>
      </c>
      <c r="EA17" s="1">
        <v>4</v>
      </c>
      <c r="EB17" s="8" t="s">
        <v>953</v>
      </c>
      <c r="EC17" s="1">
        <v>-2</v>
      </c>
    </row>
    <row r="18" spans="1:133" x14ac:dyDescent="0.25">
      <c r="A18" s="13" t="str">
        <f t="shared" si="5"/>
        <v>Fri 10 Jan 25 - Combination 4s Premier - Angel Centre B vs Sevenoaks</v>
      </c>
      <c r="B18" s="17">
        <v>45667</v>
      </c>
      <c r="C18" s="11" t="s">
        <v>52</v>
      </c>
      <c r="D18" s="9" t="s">
        <v>67</v>
      </c>
      <c r="E18" s="42" t="s">
        <v>106</v>
      </c>
      <c r="F18" s="9" t="s">
        <v>68</v>
      </c>
      <c r="G18" s="42" t="s">
        <v>109</v>
      </c>
      <c r="H18" s="13" t="str">
        <f t="shared" si="6"/>
        <v>Angel Centre B vs Sevenoaks</v>
      </c>
      <c r="I18" s="9">
        <v>1</v>
      </c>
      <c r="J18" s="1">
        <v>13</v>
      </c>
      <c r="K18" s="1" t="s">
        <v>34</v>
      </c>
      <c r="P18" s="23"/>
      <c r="Q18" s="36" t="str">
        <f>IF(R18="E","E",IF(R18&gt;1,"H","A"))</f>
        <v>E</v>
      </c>
      <c r="R18" s="38" t="str">
        <f>IF(R15="E","E",IF(R16="E","E",IF(R17="E","E",SUM(R15:R17))))</f>
        <v>E</v>
      </c>
      <c r="S18" s="35"/>
      <c r="T18" s="45" t="s">
        <v>921</v>
      </c>
      <c r="U18" s="47"/>
      <c r="V18" s="50" t="s">
        <v>1088</v>
      </c>
      <c r="W18" s="50"/>
      <c r="X18" s="50" t="s">
        <v>1089</v>
      </c>
      <c r="Y18" s="50"/>
      <c r="Z18" s="50" t="s">
        <v>1090</v>
      </c>
      <c r="AA18" s="50"/>
      <c r="AB18" s="50" t="s">
        <v>1091</v>
      </c>
      <c r="AC18" s="50"/>
      <c r="AD18" s="52" t="s">
        <v>192</v>
      </c>
      <c r="AE18" s="52"/>
      <c r="AF18" s="52" t="s">
        <v>190</v>
      </c>
      <c r="AG18" s="52"/>
      <c r="AH18" s="52" t="s">
        <v>947</v>
      </c>
      <c r="AI18" s="52">
        <f t="shared" si="0"/>
        <v>-2</v>
      </c>
      <c r="AJ18" s="52" t="s">
        <v>191</v>
      </c>
      <c r="AK18" s="52"/>
      <c r="AL18" s="50" t="s">
        <v>560</v>
      </c>
      <c r="AM18" s="50"/>
      <c r="AN18" s="50" t="s">
        <v>561</v>
      </c>
      <c r="AO18" s="50"/>
      <c r="AP18" s="50" t="s">
        <v>562</v>
      </c>
      <c r="AQ18" s="50"/>
      <c r="AR18" s="50" t="s">
        <v>563</v>
      </c>
      <c r="AS18" s="50"/>
      <c r="AT18" s="50" t="s">
        <v>564</v>
      </c>
      <c r="AU18" s="50"/>
      <c r="AV18" s="50" t="s">
        <v>565</v>
      </c>
      <c r="AW18" s="50"/>
      <c r="AX18" s="50" t="s">
        <v>566</v>
      </c>
      <c r="AY18" s="50"/>
      <c r="AZ18" s="50" t="s">
        <v>567</v>
      </c>
      <c r="BA18" s="50"/>
      <c r="BB18" s="50" t="s">
        <v>568</v>
      </c>
      <c r="BC18" s="50"/>
      <c r="BD18" s="50" t="s">
        <v>569</v>
      </c>
      <c r="BE18" s="50"/>
      <c r="BF18" s="50" t="s">
        <v>570</v>
      </c>
      <c r="BG18" s="50"/>
      <c r="BH18" s="50" t="s">
        <v>571</v>
      </c>
      <c r="BI18" s="50"/>
      <c r="BJ18" s="50" t="s">
        <v>572</v>
      </c>
      <c r="BK18" s="50"/>
      <c r="BL18" s="50" t="s">
        <v>573</v>
      </c>
      <c r="BM18" s="50"/>
      <c r="BN18" s="50" t="s">
        <v>574</v>
      </c>
      <c r="BO18" s="50"/>
      <c r="BP18" s="50" t="s">
        <v>191</v>
      </c>
      <c r="BQ18" s="50"/>
      <c r="BR18" s="50"/>
      <c r="BS18" s="50"/>
      <c r="BT18" s="50" t="s">
        <v>575</v>
      </c>
      <c r="BU18" s="50"/>
      <c r="BV18" s="50" t="s">
        <v>190</v>
      </c>
      <c r="BW18" s="50"/>
      <c r="BX18" s="50"/>
      <c r="BY18" s="50"/>
      <c r="BZ18" s="50" t="s">
        <v>576</v>
      </c>
      <c r="CA18" s="50"/>
      <c r="CB18" s="50" t="s">
        <v>192</v>
      </c>
      <c r="CC18" s="50"/>
      <c r="CD18" s="50" t="s">
        <v>192</v>
      </c>
      <c r="CE18" s="50"/>
      <c r="CF18" s="50" t="s">
        <v>191</v>
      </c>
      <c r="CG18" s="50"/>
      <c r="CH18" s="50" t="s">
        <v>577</v>
      </c>
      <c r="CI18" s="50"/>
      <c r="CJ18" s="50" t="s">
        <v>578</v>
      </c>
      <c r="CK18" s="50"/>
      <c r="CL18" s="50" t="s">
        <v>579</v>
      </c>
      <c r="CM18" s="50"/>
      <c r="CN18" s="50" t="s">
        <v>580</v>
      </c>
      <c r="CO18" s="50"/>
      <c r="CP18" s="50" t="s">
        <v>581</v>
      </c>
      <c r="CQ18" s="50"/>
      <c r="CR18" s="50" t="s">
        <v>582</v>
      </c>
      <c r="CS18" s="50"/>
      <c r="CT18" s="50" t="s">
        <v>583</v>
      </c>
      <c r="CU18" s="50"/>
      <c r="CV18" s="50" t="s">
        <v>191</v>
      </c>
      <c r="CW18" s="50"/>
      <c r="CX18" s="50" t="s">
        <v>584</v>
      </c>
      <c r="CY18" s="50"/>
      <c r="CZ18" s="50" t="s">
        <v>191</v>
      </c>
      <c r="DA18" s="50"/>
      <c r="DB18" s="50" t="s">
        <v>1016</v>
      </c>
      <c r="DC18" s="52">
        <f t="shared" si="3"/>
        <v>2</v>
      </c>
      <c r="DD18" s="50" t="s">
        <v>191</v>
      </c>
      <c r="DE18" s="50"/>
      <c r="DF18" s="50"/>
      <c r="DG18" s="50"/>
      <c r="DH18" s="50"/>
      <c r="DI18" s="50"/>
      <c r="DJ18" s="178" t="s">
        <v>1020</v>
      </c>
      <c r="DK18" s="179">
        <f t="shared" si="4"/>
        <v>6</v>
      </c>
      <c r="DL18" s="50" t="s">
        <v>192</v>
      </c>
      <c r="DM18" s="50"/>
      <c r="DN18" s="50" t="s">
        <v>191</v>
      </c>
      <c r="DO18" s="50"/>
      <c r="DP18" s="50" t="s">
        <v>585</v>
      </c>
      <c r="DQ18" s="50"/>
      <c r="DR18" s="50" t="s">
        <v>586</v>
      </c>
      <c r="DS18" s="50"/>
      <c r="DT18" s="50" t="s">
        <v>587</v>
      </c>
      <c r="DU18" s="51"/>
      <c r="DV18" s="8" t="s">
        <v>1229</v>
      </c>
      <c r="DW18" s="175">
        <v>-4</v>
      </c>
      <c r="DX18" s="8" t="s">
        <v>959</v>
      </c>
      <c r="DY18" s="1">
        <v>10</v>
      </c>
      <c r="DZ18" s="122" t="s">
        <v>1178</v>
      </c>
      <c r="EA18" s="1"/>
      <c r="EB18" s="8" t="s">
        <v>951</v>
      </c>
      <c r="EC18" s="1">
        <v>8</v>
      </c>
    </row>
    <row r="19" spans="1:133" x14ac:dyDescent="0.25">
      <c r="A19" s="13" t="str">
        <f t="shared" si="5"/>
        <v>Fri 10 Jan 25 - Combination 4s Premier - Langton Green vs Wadhurst</v>
      </c>
      <c r="B19" s="17">
        <v>45667</v>
      </c>
      <c r="C19" s="11" t="s">
        <v>52</v>
      </c>
      <c r="D19" s="9" t="s">
        <v>71</v>
      </c>
      <c r="E19" s="42" t="s">
        <v>127</v>
      </c>
      <c r="F19" s="9" t="s">
        <v>69</v>
      </c>
      <c r="G19" s="42" t="s">
        <v>112</v>
      </c>
      <c r="H19" s="13" t="str">
        <f t="shared" si="6"/>
        <v>Langton Green vs Wadhurst</v>
      </c>
      <c r="I19" s="9">
        <v>1</v>
      </c>
      <c r="J19" s="1">
        <v>14</v>
      </c>
      <c r="K19" s="1" t="s">
        <v>35</v>
      </c>
      <c r="P19" s="23" t="s">
        <v>66</v>
      </c>
      <c r="Q19" s="39" t="s">
        <v>916</v>
      </c>
      <c r="R19" s="34"/>
      <c r="S19" s="35"/>
      <c r="T19" s="45"/>
      <c r="U19" s="47"/>
      <c r="V19" s="50" t="s">
        <v>1092</v>
      </c>
      <c r="W19" s="50"/>
      <c r="X19" s="50" t="s">
        <v>1093</v>
      </c>
      <c r="Y19" s="50"/>
      <c r="Z19" s="50" t="s">
        <v>1094</v>
      </c>
      <c r="AA19" s="50"/>
      <c r="AB19" s="50" t="s">
        <v>1095</v>
      </c>
      <c r="AC19" s="50"/>
      <c r="AD19" s="52" t="s">
        <v>193</v>
      </c>
      <c r="AE19" s="52"/>
      <c r="AF19" s="52" t="s">
        <v>191</v>
      </c>
      <c r="AG19" s="52"/>
      <c r="AH19" s="52" t="s">
        <v>948</v>
      </c>
      <c r="AI19" s="52">
        <f t="shared" si="0"/>
        <v>6</v>
      </c>
      <c r="AJ19" s="52" t="s">
        <v>192</v>
      </c>
      <c r="AK19" s="52"/>
      <c r="AL19" s="50" t="s">
        <v>588</v>
      </c>
      <c r="AM19" s="50"/>
      <c r="AN19" s="50" t="s">
        <v>589</v>
      </c>
      <c r="AO19" s="50"/>
      <c r="AP19" s="50" t="s">
        <v>590</v>
      </c>
      <c r="AQ19" s="50"/>
      <c r="AR19" s="50" t="s">
        <v>591</v>
      </c>
      <c r="AS19" s="50"/>
      <c r="AT19" s="50" t="s">
        <v>592</v>
      </c>
      <c r="AU19" s="50"/>
      <c r="AV19" s="50" t="s">
        <v>593</v>
      </c>
      <c r="AW19" s="50"/>
      <c r="AX19" s="50" t="s">
        <v>594</v>
      </c>
      <c r="AY19" s="50"/>
      <c r="AZ19" s="50" t="s">
        <v>595</v>
      </c>
      <c r="BA19" s="50"/>
      <c r="BB19" s="50" t="s">
        <v>596</v>
      </c>
      <c r="BC19" s="50"/>
      <c r="BD19" s="50" t="s">
        <v>597</v>
      </c>
      <c r="BE19" s="50"/>
      <c r="BF19" s="50" t="s">
        <v>598</v>
      </c>
      <c r="BG19" s="50"/>
      <c r="BH19" s="50" t="s">
        <v>599</v>
      </c>
      <c r="BI19" s="50"/>
      <c r="BJ19" s="50" t="s">
        <v>600</v>
      </c>
      <c r="BK19" s="50"/>
      <c r="BL19" s="50" t="s">
        <v>601</v>
      </c>
      <c r="BM19" s="50"/>
      <c r="BN19" s="50" t="s">
        <v>602</v>
      </c>
      <c r="BO19" s="50"/>
      <c r="BP19" s="50" t="s">
        <v>192</v>
      </c>
      <c r="BQ19" s="50"/>
      <c r="BR19" s="50"/>
      <c r="BS19" s="50"/>
      <c r="BT19" s="50" t="s">
        <v>603</v>
      </c>
      <c r="BU19" s="50"/>
      <c r="BV19" s="50" t="s">
        <v>191</v>
      </c>
      <c r="BW19" s="50"/>
      <c r="BX19" s="50"/>
      <c r="BY19" s="50"/>
      <c r="BZ19" s="50" t="s">
        <v>604</v>
      </c>
      <c r="CA19" s="50"/>
      <c r="CB19" s="50" t="s">
        <v>193</v>
      </c>
      <c r="CC19" s="50"/>
      <c r="CD19" s="50" t="s">
        <v>193</v>
      </c>
      <c r="CE19" s="50"/>
      <c r="CF19" s="50" t="s">
        <v>192</v>
      </c>
      <c r="CG19" s="50"/>
      <c r="CH19" s="50" t="s">
        <v>605</v>
      </c>
      <c r="CI19" s="50"/>
      <c r="CJ19" s="50" t="s">
        <v>606</v>
      </c>
      <c r="CK19" s="50"/>
      <c r="CL19" s="50" t="s">
        <v>607</v>
      </c>
      <c r="CM19" s="50"/>
      <c r="CN19" s="50" t="s">
        <v>608</v>
      </c>
      <c r="CO19" s="50"/>
      <c r="CP19" s="50" t="s">
        <v>609</v>
      </c>
      <c r="CQ19" s="50"/>
      <c r="CR19" s="50" t="s">
        <v>610</v>
      </c>
      <c r="CS19" s="50"/>
      <c r="CT19" s="50" t="s">
        <v>611</v>
      </c>
      <c r="CU19" s="50"/>
      <c r="CV19" s="50" t="s">
        <v>192</v>
      </c>
      <c r="CW19" s="50"/>
      <c r="CX19" s="50" t="s">
        <v>612</v>
      </c>
      <c r="CY19" s="50"/>
      <c r="CZ19" s="50" t="s">
        <v>192</v>
      </c>
      <c r="DA19" s="50"/>
      <c r="DB19" s="50" t="s">
        <v>1216</v>
      </c>
      <c r="DC19" s="52">
        <f t="shared" si="3"/>
        <v>-2</v>
      </c>
      <c r="DD19" s="50" t="s">
        <v>192</v>
      </c>
      <c r="DE19" s="50"/>
      <c r="DF19" s="50"/>
      <c r="DG19" s="50"/>
      <c r="DH19" s="50"/>
      <c r="DI19" s="50"/>
      <c r="DJ19" s="50" t="s">
        <v>190</v>
      </c>
      <c r="DK19" s="50"/>
      <c r="DL19" s="50" t="s">
        <v>193</v>
      </c>
      <c r="DM19" s="50"/>
      <c r="DN19" s="50" t="s">
        <v>192</v>
      </c>
      <c r="DO19" s="50"/>
      <c r="DP19" s="50" t="s">
        <v>613</v>
      </c>
      <c r="DQ19" s="50"/>
      <c r="DR19" s="50" t="s">
        <v>614</v>
      </c>
      <c r="DS19" s="50"/>
      <c r="DT19" s="50" t="s">
        <v>615</v>
      </c>
      <c r="DU19" s="51"/>
      <c r="DV19" s="8" t="s">
        <v>947</v>
      </c>
      <c r="DW19" s="175">
        <v>-2</v>
      </c>
      <c r="DX19" s="8" t="s">
        <v>960</v>
      </c>
      <c r="DY19" s="1">
        <v>14</v>
      </c>
      <c r="DZ19" s="8" t="s">
        <v>972</v>
      </c>
      <c r="EA19" s="1">
        <v>0</v>
      </c>
      <c r="EB19" s="122" t="s">
        <v>1174</v>
      </c>
      <c r="EC19" s="1"/>
    </row>
    <row r="20" spans="1:133" x14ac:dyDescent="0.25">
      <c r="A20" s="13" t="str">
        <f t="shared" si="5"/>
        <v>Fri 17 Jan 25 - Combination 4s Premier - Angel Centre B vs Trident</v>
      </c>
      <c r="B20" s="17">
        <v>45674</v>
      </c>
      <c r="C20" s="11" t="s">
        <v>52</v>
      </c>
      <c r="D20" s="9" t="s">
        <v>67</v>
      </c>
      <c r="E20" s="42" t="s">
        <v>106</v>
      </c>
      <c r="F20" s="9" t="s">
        <v>70</v>
      </c>
      <c r="G20" s="42" t="s">
        <v>121</v>
      </c>
      <c r="H20" s="13" t="str">
        <f t="shared" si="6"/>
        <v>Angel Centre B vs Trident</v>
      </c>
      <c r="I20" s="9">
        <v>1</v>
      </c>
      <c r="J20" s="1">
        <v>15</v>
      </c>
      <c r="K20" s="1" t="s">
        <v>36</v>
      </c>
      <c r="P20" s="23" t="s">
        <v>67</v>
      </c>
      <c r="Q20" s="31" t="str">
        <f>IF('4s Score Card'!H30="-","E",IF('4s Score Card'!I30="-","E",IF('4s Score Card'!H30='4s Score Card'!I30,"E",IF('4s Score Card'!H30="C","A",IF('4s Score Card'!I30="C","H",IF('4s Score Card'!H30&gt;'4s Score Card'!I30,"H","A"))))))</f>
        <v>E</v>
      </c>
      <c r="R20" s="32" t="str">
        <f>IF(Q20="E", "E",IF(Q20="H",1,0))</f>
        <v>E</v>
      </c>
      <c r="S20" s="35"/>
      <c r="T20" s="45" t="s">
        <v>188</v>
      </c>
      <c r="U20" s="47"/>
      <c r="V20" s="50" t="s">
        <v>1096</v>
      </c>
      <c r="W20" s="50"/>
      <c r="X20" s="50" t="s">
        <v>1097</v>
      </c>
      <c r="Y20" s="50"/>
      <c r="Z20" s="50" t="s">
        <v>1098</v>
      </c>
      <c r="AA20" s="50"/>
      <c r="AB20" s="50" t="s">
        <v>1099</v>
      </c>
      <c r="AC20" s="50"/>
      <c r="AD20" s="52"/>
      <c r="AE20" s="52"/>
      <c r="AF20" s="52" t="s">
        <v>192</v>
      </c>
      <c r="AG20" s="52"/>
      <c r="AH20" s="52" t="s">
        <v>949</v>
      </c>
      <c r="AI20" s="52">
        <f t="shared" si="0"/>
        <v>-8</v>
      </c>
      <c r="AJ20" s="52" t="s">
        <v>193</v>
      </c>
      <c r="AK20" s="52"/>
      <c r="AL20" s="50" t="s">
        <v>616</v>
      </c>
      <c r="AM20" s="50"/>
      <c r="AN20" s="50" t="s">
        <v>617</v>
      </c>
      <c r="AO20" s="50"/>
      <c r="AP20" s="50" t="s">
        <v>618</v>
      </c>
      <c r="AQ20" s="50"/>
      <c r="AR20" s="50" t="s">
        <v>619</v>
      </c>
      <c r="AS20" s="50"/>
      <c r="AT20" s="50" t="s">
        <v>620</v>
      </c>
      <c r="AU20" s="50"/>
      <c r="AV20" s="50" t="s">
        <v>621</v>
      </c>
      <c r="AW20" s="50"/>
      <c r="AX20" s="50" t="s">
        <v>622</v>
      </c>
      <c r="AY20" s="50"/>
      <c r="AZ20" s="50" t="s">
        <v>623</v>
      </c>
      <c r="BA20" s="50"/>
      <c r="BB20" s="50" t="s">
        <v>624</v>
      </c>
      <c r="BC20" s="50"/>
      <c r="BD20" s="50" t="s">
        <v>625</v>
      </c>
      <c r="BE20" s="50"/>
      <c r="BF20" s="50" t="s">
        <v>626</v>
      </c>
      <c r="BG20" s="50"/>
      <c r="BH20" s="50" t="s">
        <v>627</v>
      </c>
      <c r="BI20" s="50"/>
      <c r="BJ20" s="50" t="s">
        <v>628</v>
      </c>
      <c r="BK20" s="50"/>
      <c r="BL20" s="50" t="s">
        <v>629</v>
      </c>
      <c r="BM20" s="50"/>
      <c r="BN20" s="50" t="s">
        <v>630</v>
      </c>
      <c r="BO20" s="50"/>
      <c r="BP20" s="50" t="s">
        <v>193</v>
      </c>
      <c r="BQ20" s="50"/>
      <c r="BR20" s="50"/>
      <c r="BS20" s="50"/>
      <c r="BT20" s="50" t="s">
        <v>631</v>
      </c>
      <c r="BU20" s="50"/>
      <c r="BV20" s="50" t="s">
        <v>192</v>
      </c>
      <c r="BW20" s="50"/>
      <c r="BX20" s="50"/>
      <c r="BY20" s="50"/>
      <c r="BZ20" s="50" t="s">
        <v>632</v>
      </c>
      <c r="CA20" s="50"/>
      <c r="CB20" s="50"/>
      <c r="CC20" s="50"/>
      <c r="CD20" s="50"/>
      <c r="CE20" s="50"/>
      <c r="CF20" s="50" t="s">
        <v>193</v>
      </c>
      <c r="CG20" s="50"/>
      <c r="CH20" s="50" t="s">
        <v>633</v>
      </c>
      <c r="CI20" s="50"/>
      <c r="CJ20" s="50" t="s">
        <v>634</v>
      </c>
      <c r="CK20" s="50"/>
      <c r="CL20" s="50" t="s">
        <v>635</v>
      </c>
      <c r="CM20" s="50"/>
      <c r="CN20" s="50" t="s">
        <v>636</v>
      </c>
      <c r="CO20" s="50"/>
      <c r="CP20" s="50" t="s">
        <v>637</v>
      </c>
      <c r="CQ20" s="50"/>
      <c r="CR20" s="50" t="s">
        <v>638</v>
      </c>
      <c r="CS20" s="50"/>
      <c r="CT20" s="50" t="s">
        <v>639</v>
      </c>
      <c r="CU20" s="50"/>
      <c r="CV20" s="50" t="s">
        <v>193</v>
      </c>
      <c r="CW20" s="50"/>
      <c r="CX20" s="50" t="s">
        <v>640</v>
      </c>
      <c r="CY20" s="50"/>
      <c r="CZ20" s="50" t="s">
        <v>193</v>
      </c>
      <c r="DA20" s="50"/>
      <c r="DB20" s="50" t="s">
        <v>1017</v>
      </c>
      <c r="DC20" s="52">
        <f t="shared" si="3"/>
        <v>2</v>
      </c>
      <c r="DD20" s="50" t="s">
        <v>193</v>
      </c>
      <c r="DE20" s="50"/>
      <c r="DF20" s="50"/>
      <c r="DG20" s="50"/>
      <c r="DH20" s="50"/>
      <c r="DI20" s="50"/>
      <c r="DJ20" s="50" t="s">
        <v>191</v>
      </c>
      <c r="DK20" s="50"/>
      <c r="DL20" s="50"/>
      <c r="DM20" s="50"/>
      <c r="DN20" s="50" t="s">
        <v>193</v>
      </c>
      <c r="DO20" s="50"/>
      <c r="DP20" s="50" t="s">
        <v>641</v>
      </c>
      <c r="DQ20" s="50"/>
      <c r="DR20" s="50" t="s">
        <v>642</v>
      </c>
      <c r="DS20" s="50"/>
      <c r="DT20" s="50" t="s">
        <v>643</v>
      </c>
      <c r="DU20" s="51"/>
      <c r="DV20" s="8" t="s">
        <v>948</v>
      </c>
      <c r="DW20" s="175">
        <v>6</v>
      </c>
      <c r="DX20" s="8" t="s">
        <v>961</v>
      </c>
      <c r="DY20" s="1">
        <v>14</v>
      </c>
      <c r="DZ20" s="8" t="s">
        <v>973</v>
      </c>
      <c r="EA20" s="1">
        <v>-2</v>
      </c>
      <c r="EB20" s="130" t="s">
        <v>996</v>
      </c>
      <c r="EC20" s="1">
        <v>0</v>
      </c>
    </row>
    <row r="21" spans="1:133" x14ac:dyDescent="0.25">
      <c r="A21" s="13" t="str">
        <f t="shared" si="5"/>
        <v>Wed 22 Jan 25 - Combination 4s Premier - Wadhurst vs Sevenoaks</v>
      </c>
      <c r="B21" s="17">
        <v>45679</v>
      </c>
      <c r="C21" s="11" t="s">
        <v>52</v>
      </c>
      <c r="D21" s="9" t="s">
        <v>69</v>
      </c>
      <c r="E21" s="42" t="s">
        <v>112</v>
      </c>
      <c r="F21" s="9" t="s">
        <v>68</v>
      </c>
      <c r="G21" s="42" t="s">
        <v>109</v>
      </c>
      <c r="H21" s="13" t="str">
        <f t="shared" si="6"/>
        <v>Wadhurst vs Sevenoaks</v>
      </c>
      <c r="I21" s="9">
        <v>1</v>
      </c>
      <c r="J21" s="1">
        <v>16</v>
      </c>
      <c r="K21" s="1" t="s">
        <v>37</v>
      </c>
      <c r="P21" s="23" t="s">
        <v>89</v>
      </c>
      <c r="Q21" s="33" t="str">
        <f>IF('4s Score Card'!H31="-","E",IF('4s Score Card'!I31="-","E",IF('4s Score Card'!H31='4s Score Card'!I31,"E",IF('4s Score Card'!H31="C","A",IF('4s Score Card'!I31="C","H",IF('4s Score Card'!H31&gt;'4s Score Card'!I31,"H","A"))))))</f>
        <v>E</v>
      </c>
      <c r="R21" s="35" t="str">
        <f>IF(Q21="E", "E",IF(Q21="H",1,0))</f>
        <v>E</v>
      </c>
      <c r="S21" s="35"/>
      <c r="T21" s="45" t="s">
        <v>189</v>
      </c>
      <c r="U21" s="47"/>
      <c r="V21" s="50" t="s">
        <v>1100</v>
      </c>
      <c r="W21" s="50"/>
      <c r="X21" s="50" t="s">
        <v>1101</v>
      </c>
      <c r="Y21" s="50"/>
      <c r="Z21" s="50" t="s">
        <v>1102</v>
      </c>
      <c r="AA21" s="50"/>
      <c r="AB21" s="50" t="s">
        <v>1103</v>
      </c>
      <c r="AC21" s="50"/>
      <c r="AD21" s="52"/>
      <c r="AE21" s="52"/>
      <c r="AF21" s="52" t="s">
        <v>193</v>
      </c>
      <c r="AG21" s="52"/>
      <c r="AH21" s="173" t="s">
        <v>956</v>
      </c>
      <c r="AI21" s="52">
        <f t="shared" si="0"/>
        <v>6</v>
      </c>
      <c r="AJ21" s="52"/>
      <c r="AK21" s="52"/>
      <c r="AL21" s="50" t="s">
        <v>644</v>
      </c>
      <c r="AM21" s="50"/>
      <c r="AN21" s="50" t="s">
        <v>645</v>
      </c>
      <c r="AO21" s="50"/>
      <c r="AP21" s="50" t="s">
        <v>646</v>
      </c>
      <c r="AQ21" s="50"/>
      <c r="AR21" s="50" t="s">
        <v>647</v>
      </c>
      <c r="AS21" s="50"/>
      <c r="AT21" s="50" t="s">
        <v>648</v>
      </c>
      <c r="AU21" s="50"/>
      <c r="AV21" s="50" t="s">
        <v>649</v>
      </c>
      <c r="AW21" s="50"/>
      <c r="AX21" s="50" t="s">
        <v>650</v>
      </c>
      <c r="AY21" s="50"/>
      <c r="AZ21" s="50" t="s">
        <v>651</v>
      </c>
      <c r="BA21" s="50"/>
      <c r="BB21" s="50" t="s">
        <v>652</v>
      </c>
      <c r="BC21" s="50"/>
      <c r="BD21" s="50" t="s">
        <v>653</v>
      </c>
      <c r="BE21" s="50"/>
      <c r="BF21" s="50" t="s">
        <v>654</v>
      </c>
      <c r="BG21" s="50"/>
      <c r="BH21" s="50" t="s">
        <v>655</v>
      </c>
      <c r="BI21" s="50"/>
      <c r="BJ21" s="50" t="s">
        <v>656</v>
      </c>
      <c r="BK21" s="50"/>
      <c r="BL21" s="50" t="s">
        <v>657</v>
      </c>
      <c r="BM21" s="50"/>
      <c r="BN21" s="50" t="s">
        <v>658</v>
      </c>
      <c r="BO21" s="50"/>
      <c r="BP21" s="50"/>
      <c r="BQ21" s="50"/>
      <c r="BR21" s="50"/>
      <c r="BS21" s="50"/>
      <c r="BT21" s="50" t="s">
        <v>659</v>
      </c>
      <c r="BU21" s="50"/>
      <c r="BV21" s="50" t="s">
        <v>193</v>
      </c>
      <c r="BW21" s="50"/>
      <c r="BX21" s="50"/>
      <c r="BY21" s="50"/>
      <c r="BZ21" s="50" t="s">
        <v>660</v>
      </c>
      <c r="CA21" s="50"/>
      <c r="CB21" s="50"/>
      <c r="CC21" s="50"/>
      <c r="CD21" s="50"/>
      <c r="CE21" s="50"/>
      <c r="CF21" s="50"/>
      <c r="CG21" s="50"/>
      <c r="CH21" s="50" t="s">
        <v>661</v>
      </c>
      <c r="CI21" s="50"/>
      <c r="CJ21" s="50" t="s">
        <v>662</v>
      </c>
      <c r="CK21" s="50"/>
      <c r="CL21" s="50" t="s">
        <v>663</v>
      </c>
      <c r="CM21" s="50"/>
      <c r="CN21" s="50" t="s">
        <v>664</v>
      </c>
      <c r="CO21" s="50"/>
      <c r="CP21" s="50" t="s">
        <v>665</v>
      </c>
      <c r="CQ21" s="50"/>
      <c r="CR21" s="50" t="s">
        <v>666</v>
      </c>
      <c r="CS21" s="50"/>
      <c r="CT21" s="50" t="s">
        <v>667</v>
      </c>
      <c r="CU21" s="50"/>
      <c r="CV21" s="50"/>
      <c r="CW21" s="50"/>
      <c r="CX21" s="50" t="s">
        <v>668</v>
      </c>
      <c r="CY21" s="50"/>
      <c r="CZ21" s="50"/>
      <c r="DA21" s="50"/>
      <c r="DB21" s="50" t="s">
        <v>190</v>
      </c>
      <c r="DC21" s="50"/>
      <c r="DD21" s="50"/>
      <c r="DE21" s="50"/>
      <c r="DF21" s="50"/>
      <c r="DG21" s="50"/>
      <c r="DH21" s="50"/>
      <c r="DI21" s="50"/>
      <c r="DJ21" s="50" t="s">
        <v>192</v>
      </c>
      <c r="DK21" s="50"/>
      <c r="DL21" s="50"/>
      <c r="DM21" s="50"/>
      <c r="DN21" s="50"/>
      <c r="DO21" s="50"/>
      <c r="DP21" s="50" t="s">
        <v>669</v>
      </c>
      <c r="DQ21" s="50"/>
      <c r="DR21" s="50" t="s">
        <v>670</v>
      </c>
      <c r="DS21" s="50"/>
      <c r="DT21" s="50" t="s">
        <v>671</v>
      </c>
      <c r="DU21" s="51"/>
      <c r="DV21" s="8" t="s">
        <v>949</v>
      </c>
      <c r="DW21" s="175">
        <v>-8</v>
      </c>
      <c r="DX21" s="8" t="s">
        <v>962</v>
      </c>
      <c r="DY21" s="1">
        <v>8</v>
      </c>
      <c r="DZ21" s="8" t="s">
        <v>946</v>
      </c>
      <c r="EA21" s="1">
        <v>-2</v>
      </c>
      <c r="EB21" s="8" t="s">
        <v>997</v>
      </c>
      <c r="EC21" s="1">
        <v>-2</v>
      </c>
    </row>
    <row r="22" spans="1:133" x14ac:dyDescent="0.25">
      <c r="A22" s="13" t="str">
        <f t="shared" si="5"/>
        <v>Fri 31 Jan 25 - Combination 4s Premier - Angel Centre B vs Wadhurst</v>
      </c>
      <c r="B22" s="17">
        <v>45688</v>
      </c>
      <c r="C22" s="11" t="s">
        <v>52</v>
      </c>
      <c r="D22" s="9" t="s">
        <v>67</v>
      </c>
      <c r="E22" s="42" t="s">
        <v>106</v>
      </c>
      <c r="F22" s="9" t="s">
        <v>69</v>
      </c>
      <c r="G22" s="42" t="s">
        <v>112</v>
      </c>
      <c r="H22" s="13" t="str">
        <f t="shared" si="6"/>
        <v>Angel Centre B vs Wadhurst</v>
      </c>
      <c r="I22" s="9">
        <v>1</v>
      </c>
      <c r="J22" s="1">
        <v>17</v>
      </c>
      <c r="K22" s="1" t="s">
        <v>38</v>
      </c>
      <c r="P22" s="23"/>
      <c r="Q22" s="33" t="str">
        <f>IF('4s Score Card'!H32="-","E",IF('4s Score Card'!I32="-","E",IF('4s Score Card'!H32="C","A",IF('4s Score Card'!I32="C","H",IF('4s Score Card'!H32&gt;'4s Score Card'!I32,"H","A")))))</f>
        <v>E</v>
      </c>
      <c r="R22" s="35" t="str">
        <f>IF(Q22="E", "E",IF(Q22="H",1,0))</f>
        <v>E</v>
      </c>
      <c r="S22" s="35"/>
      <c r="T22" s="45" t="s">
        <v>187</v>
      </c>
      <c r="U22" s="47"/>
      <c r="V22" s="50" t="s">
        <v>1104</v>
      </c>
      <c r="W22" s="50"/>
      <c r="X22" s="50" t="s">
        <v>1105</v>
      </c>
      <c r="Y22" s="50"/>
      <c r="Z22" s="50" t="s">
        <v>1106</v>
      </c>
      <c r="AA22" s="50"/>
      <c r="AB22" s="50" t="s">
        <v>1107</v>
      </c>
      <c r="AC22" s="50"/>
      <c r="AD22" s="52"/>
      <c r="AE22" s="52"/>
      <c r="AF22" s="52"/>
      <c r="AG22" s="52"/>
      <c r="AH22" s="52" t="s">
        <v>950</v>
      </c>
      <c r="AI22" s="52">
        <f t="shared" si="0"/>
        <v>8</v>
      </c>
      <c r="AJ22" s="52"/>
      <c r="AK22" s="52"/>
      <c r="AL22" s="50" t="s">
        <v>672</v>
      </c>
      <c r="AM22" s="50"/>
      <c r="AN22" s="50" t="s">
        <v>673</v>
      </c>
      <c r="AO22" s="50"/>
      <c r="AP22" s="50" t="s">
        <v>674</v>
      </c>
      <c r="AQ22" s="50"/>
      <c r="AR22" s="50" t="s">
        <v>675</v>
      </c>
      <c r="AS22" s="50"/>
      <c r="AT22" s="50" t="s">
        <v>676</v>
      </c>
      <c r="AU22" s="50"/>
      <c r="AV22" s="50" t="s">
        <v>677</v>
      </c>
      <c r="AW22" s="50"/>
      <c r="AX22" s="50" t="s">
        <v>678</v>
      </c>
      <c r="AY22" s="50"/>
      <c r="AZ22" s="50" t="s">
        <v>679</v>
      </c>
      <c r="BA22" s="50"/>
      <c r="BB22" s="50" t="s">
        <v>680</v>
      </c>
      <c r="BC22" s="50"/>
      <c r="BD22" s="50" t="s">
        <v>681</v>
      </c>
      <c r="BE22" s="50"/>
      <c r="BF22" s="50" t="s">
        <v>682</v>
      </c>
      <c r="BG22" s="50"/>
      <c r="BH22" s="50" t="s">
        <v>683</v>
      </c>
      <c r="BI22" s="50"/>
      <c r="BJ22" s="50" t="s">
        <v>684</v>
      </c>
      <c r="BK22" s="50"/>
      <c r="BL22" s="50" t="s">
        <v>685</v>
      </c>
      <c r="BM22" s="50"/>
      <c r="BN22" s="50" t="s">
        <v>686</v>
      </c>
      <c r="BO22" s="50"/>
      <c r="BP22" s="50"/>
      <c r="BQ22" s="50"/>
      <c r="BR22" s="50"/>
      <c r="BS22" s="50"/>
      <c r="BT22" s="50" t="s">
        <v>687</v>
      </c>
      <c r="BU22" s="50"/>
      <c r="BV22" s="50"/>
      <c r="BW22" s="50"/>
      <c r="BX22" s="50"/>
      <c r="BY22" s="50"/>
      <c r="BZ22" s="50" t="s">
        <v>688</v>
      </c>
      <c r="CA22" s="50"/>
      <c r="CB22" s="50"/>
      <c r="CC22" s="50"/>
      <c r="CD22" s="50"/>
      <c r="CE22" s="50"/>
      <c r="CF22" s="50"/>
      <c r="CG22" s="50"/>
      <c r="CH22" s="50" t="s">
        <v>689</v>
      </c>
      <c r="CI22" s="50"/>
      <c r="CJ22" s="50" t="s">
        <v>690</v>
      </c>
      <c r="CK22" s="50"/>
      <c r="CL22" s="50" t="s">
        <v>691</v>
      </c>
      <c r="CM22" s="50"/>
      <c r="CN22" s="50" t="s">
        <v>692</v>
      </c>
      <c r="CO22" s="50"/>
      <c r="CP22" s="50" t="s">
        <v>693</v>
      </c>
      <c r="CQ22" s="50"/>
      <c r="CR22" s="50" t="s">
        <v>694</v>
      </c>
      <c r="CS22" s="50"/>
      <c r="CT22" s="50" t="s">
        <v>695</v>
      </c>
      <c r="CU22" s="50"/>
      <c r="CV22" s="50"/>
      <c r="CW22" s="50"/>
      <c r="CX22" s="50" t="s">
        <v>696</v>
      </c>
      <c r="CY22" s="50"/>
      <c r="CZ22" s="50"/>
      <c r="DA22" s="50"/>
      <c r="DB22" s="50" t="s">
        <v>191</v>
      </c>
      <c r="DC22" s="50"/>
      <c r="DD22" s="50"/>
      <c r="DE22" s="50"/>
      <c r="DF22" s="50"/>
      <c r="DG22" s="50"/>
      <c r="DH22" s="50"/>
      <c r="DI22" s="50"/>
      <c r="DJ22" s="50" t="s">
        <v>193</v>
      </c>
      <c r="DK22" s="50"/>
      <c r="DL22" s="50"/>
      <c r="DM22" s="50"/>
      <c r="DN22" s="50"/>
      <c r="DO22" s="50"/>
      <c r="DP22" s="50" t="s">
        <v>697</v>
      </c>
      <c r="DQ22" s="50"/>
      <c r="DR22" s="50" t="s">
        <v>698</v>
      </c>
      <c r="DS22" s="50"/>
      <c r="DT22" s="50" t="s">
        <v>699</v>
      </c>
      <c r="DU22" s="51"/>
      <c r="DV22" s="8" t="s">
        <v>956</v>
      </c>
      <c r="DW22" s="175">
        <v>6</v>
      </c>
      <c r="DX22" s="8" t="s">
        <v>963</v>
      </c>
      <c r="DY22" s="1">
        <v>12</v>
      </c>
      <c r="DZ22" s="8" t="s">
        <v>974</v>
      </c>
      <c r="EA22" s="1">
        <v>-2</v>
      </c>
      <c r="EB22" s="8" t="s">
        <v>998</v>
      </c>
      <c r="EC22" s="1">
        <v>-2</v>
      </c>
    </row>
    <row r="23" spans="1:133" x14ac:dyDescent="0.25">
      <c r="A23" s="13" t="str">
        <f t="shared" si="5"/>
        <v>Fri 14 Feb 25 - Combination 4s Premier - Langton Green vs Angel Centre A</v>
      </c>
      <c r="B23" s="17">
        <v>45702</v>
      </c>
      <c r="C23" s="11" t="s">
        <v>52</v>
      </c>
      <c r="D23" s="9" t="s">
        <v>71</v>
      </c>
      <c r="E23" s="42" t="s">
        <v>127</v>
      </c>
      <c r="F23" s="9" t="s">
        <v>66</v>
      </c>
      <c r="G23" s="42" t="s">
        <v>106</v>
      </c>
      <c r="H23" s="13" t="str">
        <f t="shared" si="6"/>
        <v>Langton Green vs Angel Centre A</v>
      </c>
      <c r="I23" s="9">
        <v>1</v>
      </c>
      <c r="J23" s="1">
        <v>18</v>
      </c>
      <c r="K23" s="1" t="s">
        <v>39</v>
      </c>
      <c r="P23" s="23"/>
      <c r="Q23" s="36" t="str">
        <f>IF(R23="E","E",IF(R23&gt;1,"H","A"))</f>
        <v>E</v>
      </c>
      <c r="R23" s="38" t="str">
        <f>IF(R20="E","E",IF(R21="E","E",IF(R22="E","E",SUM(R20:R22))))</f>
        <v>E</v>
      </c>
      <c r="S23" s="35"/>
      <c r="T23" s="45" t="s">
        <v>922</v>
      </c>
      <c r="U23" s="47"/>
      <c r="V23" s="50" t="s">
        <v>1108</v>
      </c>
      <c r="W23" s="50"/>
      <c r="X23" s="50" t="s">
        <v>1109</v>
      </c>
      <c r="Y23" s="50"/>
      <c r="Z23" s="50" t="s">
        <v>1110</v>
      </c>
      <c r="AA23" s="50"/>
      <c r="AB23" s="50" t="s">
        <v>1111</v>
      </c>
      <c r="AC23" s="50"/>
      <c r="AD23" s="52"/>
      <c r="AE23" s="52"/>
      <c r="AF23" s="52"/>
      <c r="AG23" s="52"/>
      <c r="AH23" s="52" t="s">
        <v>951</v>
      </c>
      <c r="AI23" s="52">
        <f t="shared" si="0"/>
        <v>10</v>
      </c>
      <c r="AJ23" s="52"/>
      <c r="AK23" s="52"/>
      <c r="AL23" s="50" t="s">
        <v>700</v>
      </c>
      <c r="AM23" s="50"/>
      <c r="AN23" s="50" t="s">
        <v>701</v>
      </c>
      <c r="AO23" s="50"/>
      <c r="AP23" s="50" t="s">
        <v>702</v>
      </c>
      <c r="AQ23" s="50"/>
      <c r="AR23" s="50" t="s">
        <v>703</v>
      </c>
      <c r="AS23" s="50"/>
      <c r="AT23" s="50" t="s">
        <v>704</v>
      </c>
      <c r="AU23" s="50"/>
      <c r="AV23" s="50" t="s">
        <v>705</v>
      </c>
      <c r="AW23" s="50"/>
      <c r="AX23" s="50" t="s">
        <v>706</v>
      </c>
      <c r="AY23" s="50"/>
      <c r="AZ23" s="50" t="s">
        <v>707</v>
      </c>
      <c r="BA23" s="50"/>
      <c r="BB23" s="50" t="s">
        <v>708</v>
      </c>
      <c r="BC23" s="50"/>
      <c r="BD23" s="50" t="s">
        <v>709</v>
      </c>
      <c r="BE23" s="50"/>
      <c r="BF23" s="50" t="s">
        <v>710</v>
      </c>
      <c r="BG23" s="50"/>
      <c r="BH23" s="50" t="s">
        <v>711</v>
      </c>
      <c r="BI23" s="50"/>
      <c r="BJ23" s="50" t="s">
        <v>712</v>
      </c>
      <c r="BK23" s="50"/>
      <c r="BL23" s="50" t="s">
        <v>713</v>
      </c>
      <c r="BM23" s="50"/>
      <c r="BN23" s="50" t="s">
        <v>714</v>
      </c>
      <c r="BO23" s="50"/>
      <c r="BP23" s="50"/>
      <c r="BQ23" s="50"/>
      <c r="BR23" s="50"/>
      <c r="BS23" s="50"/>
      <c r="BT23" s="50" t="s">
        <v>715</v>
      </c>
      <c r="BU23" s="50"/>
      <c r="BV23" s="50"/>
      <c r="BW23" s="50"/>
      <c r="BX23" s="50"/>
      <c r="BY23" s="50"/>
      <c r="BZ23" s="50" t="s">
        <v>716</v>
      </c>
      <c r="CA23" s="50"/>
      <c r="CB23" s="50"/>
      <c r="CC23" s="50"/>
      <c r="CD23" s="50"/>
      <c r="CE23" s="50"/>
      <c r="CF23" s="50"/>
      <c r="CG23" s="50"/>
      <c r="CH23" s="50" t="s">
        <v>717</v>
      </c>
      <c r="CI23" s="50"/>
      <c r="CJ23" s="50" t="s">
        <v>718</v>
      </c>
      <c r="CK23" s="50"/>
      <c r="CL23" s="50" t="s">
        <v>719</v>
      </c>
      <c r="CM23" s="50"/>
      <c r="CN23" s="50" t="s">
        <v>720</v>
      </c>
      <c r="CO23" s="50"/>
      <c r="CP23" s="50" t="s">
        <v>721</v>
      </c>
      <c r="CQ23" s="50"/>
      <c r="CR23" s="50" t="s">
        <v>722</v>
      </c>
      <c r="CS23" s="50"/>
      <c r="CT23" s="50" t="s">
        <v>723</v>
      </c>
      <c r="CU23" s="50"/>
      <c r="CV23" s="50"/>
      <c r="CW23" s="50"/>
      <c r="CX23" s="50" t="s">
        <v>724</v>
      </c>
      <c r="CY23" s="50"/>
      <c r="CZ23" s="50"/>
      <c r="DA23" s="50"/>
      <c r="DB23" s="50" t="s">
        <v>192</v>
      </c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 t="s">
        <v>725</v>
      </c>
      <c r="DQ23" s="50"/>
      <c r="DR23" s="50" t="s">
        <v>726</v>
      </c>
      <c r="DS23" s="50"/>
      <c r="DT23" s="50" t="s">
        <v>727</v>
      </c>
      <c r="DU23" s="51"/>
      <c r="DV23" s="8" t="s">
        <v>950</v>
      </c>
      <c r="DW23" s="175">
        <v>8</v>
      </c>
      <c r="DX23" s="127" t="s">
        <v>1171</v>
      </c>
      <c r="DZ23" s="8" t="s">
        <v>975</v>
      </c>
      <c r="EA23" s="1">
        <v>0</v>
      </c>
      <c r="EB23" s="8" t="s">
        <v>999</v>
      </c>
      <c r="EC23" s="1">
        <v>8</v>
      </c>
    </row>
    <row r="24" spans="1:133" x14ac:dyDescent="0.25">
      <c r="A24" s="13" t="str">
        <f t="shared" si="5"/>
        <v>Wed 19 Feb 25 - Combination 4s Premier - Wadhurst vs Trident</v>
      </c>
      <c r="B24" s="17">
        <v>45707</v>
      </c>
      <c r="C24" s="11" t="s">
        <v>52</v>
      </c>
      <c r="D24" s="9" t="s">
        <v>69</v>
      </c>
      <c r="E24" s="42" t="s">
        <v>112</v>
      </c>
      <c r="F24" s="9" t="s">
        <v>70</v>
      </c>
      <c r="G24" s="42" t="s">
        <v>121</v>
      </c>
      <c r="H24" s="13" t="str">
        <f t="shared" si="6"/>
        <v>Wadhurst vs Trident</v>
      </c>
      <c r="I24" s="9">
        <v>1</v>
      </c>
      <c r="J24" s="1">
        <v>19</v>
      </c>
      <c r="K24" s="1" t="s">
        <v>40</v>
      </c>
      <c r="P24" s="23"/>
      <c r="Q24" s="39" t="s">
        <v>917</v>
      </c>
      <c r="R24" s="34"/>
      <c r="S24" s="35"/>
      <c r="T24" s="45"/>
      <c r="U24" s="47"/>
      <c r="V24" s="50" t="s">
        <v>1112</v>
      </c>
      <c r="W24" s="50"/>
      <c r="X24" s="50" t="s">
        <v>1113</v>
      </c>
      <c r="Y24" s="50"/>
      <c r="Z24" s="50" t="s">
        <v>1114</v>
      </c>
      <c r="AA24" s="50"/>
      <c r="AB24" s="50" t="s">
        <v>1115</v>
      </c>
      <c r="AC24" s="50"/>
      <c r="AD24" s="52"/>
      <c r="AE24" s="52"/>
      <c r="AF24" s="52"/>
      <c r="AG24" s="52"/>
      <c r="AH24" s="52" t="s">
        <v>952</v>
      </c>
      <c r="AI24" s="52">
        <f t="shared" si="0"/>
        <v>-8</v>
      </c>
      <c r="AJ24" s="52"/>
      <c r="AK24" s="52"/>
      <c r="AL24" s="50" t="s">
        <v>728</v>
      </c>
      <c r="AM24" s="50"/>
      <c r="AN24" s="50" t="s">
        <v>729</v>
      </c>
      <c r="AO24" s="50"/>
      <c r="AP24" s="50" t="s">
        <v>730</v>
      </c>
      <c r="AQ24" s="50"/>
      <c r="AR24" s="50" t="s">
        <v>731</v>
      </c>
      <c r="AS24" s="50"/>
      <c r="AT24" s="50" t="s">
        <v>732</v>
      </c>
      <c r="AU24" s="50"/>
      <c r="AV24" s="50" t="s">
        <v>733</v>
      </c>
      <c r="AW24" s="50"/>
      <c r="AX24" s="50" t="s">
        <v>734</v>
      </c>
      <c r="AY24" s="50"/>
      <c r="AZ24" s="50" t="s">
        <v>735</v>
      </c>
      <c r="BA24" s="50"/>
      <c r="BB24" s="50" t="s">
        <v>736</v>
      </c>
      <c r="BC24" s="50"/>
      <c r="BD24" s="50" t="s">
        <v>737</v>
      </c>
      <c r="BE24" s="50"/>
      <c r="BF24" s="50" t="s">
        <v>738</v>
      </c>
      <c r="BG24" s="50"/>
      <c r="BH24" s="50" t="s">
        <v>739</v>
      </c>
      <c r="BI24" s="50"/>
      <c r="BJ24" s="50" t="s">
        <v>740</v>
      </c>
      <c r="BK24" s="50"/>
      <c r="BL24" s="50" t="s">
        <v>741</v>
      </c>
      <c r="BM24" s="50"/>
      <c r="BN24" s="50" t="s">
        <v>742</v>
      </c>
      <c r="BO24" s="50"/>
      <c r="BP24" s="50"/>
      <c r="BQ24" s="50"/>
      <c r="BR24" s="50"/>
      <c r="BS24" s="50"/>
      <c r="BT24" s="50" t="s">
        <v>743</v>
      </c>
      <c r="BU24" s="50"/>
      <c r="BV24" s="50"/>
      <c r="BW24" s="50"/>
      <c r="BX24" s="50"/>
      <c r="BY24" s="50"/>
      <c r="BZ24" s="50" t="s">
        <v>744</v>
      </c>
      <c r="CA24" s="50"/>
      <c r="CB24" s="50"/>
      <c r="CC24" s="50"/>
      <c r="CD24" s="50"/>
      <c r="CE24" s="50"/>
      <c r="CF24" s="50"/>
      <c r="CG24" s="50"/>
      <c r="CH24" s="50" t="s">
        <v>745</v>
      </c>
      <c r="CI24" s="50"/>
      <c r="CJ24" s="50" t="s">
        <v>746</v>
      </c>
      <c r="CK24" s="50"/>
      <c r="CL24" s="50" t="s">
        <v>747</v>
      </c>
      <c r="CM24" s="50"/>
      <c r="CN24" s="50" t="s">
        <v>748</v>
      </c>
      <c r="CO24" s="50"/>
      <c r="CP24" s="50" t="s">
        <v>749</v>
      </c>
      <c r="CQ24" s="50"/>
      <c r="CR24" s="50" t="s">
        <v>750</v>
      </c>
      <c r="CS24" s="50"/>
      <c r="CT24" s="50" t="s">
        <v>751</v>
      </c>
      <c r="CU24" s="50"/>
      <c r="CV24" s="50"/>
      <c r="CW24" s="50"/>
      <c r="CX24" s="50" t="s">
        <v>752</v>
      </c>
      <c r="CY24" s="50"/>
      <c r="CZ24" s="50"/>
      <c r="DA24" s="50"/>
      <c r="DB24" s="50" t="s">
        <v>193</v>
      </c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 t="s">
        <v>753</v>
      </c>
      <c r="DQ24" s="50"/>
      <c r="DR24" s="50" t="s">
        <v>754</v>
      </c>
      <c r="DS24" s="50"/>
      <c r="DT24" s="50" t="s">
        <v>755</v>
      </c>
      <c r="DU24" s="51"/>
      <c r="DV24" s="8" t="s">
        <v>951</v>
      </c>
      <c r="DW24" s="175">
        <v>10</v>
      </c>
      <c r="DX24" s="8" t="s">
        <v>983</v>
      </c>
      <c r="DY24" s="1">
        <v>10</v>
      </c>
      <c r="DZ24" s="8" t="s">
        <v>976</v>
      </c>
      <c r="EA24" s="1">
        <v>0</v>
      </c>
      <c r="EB24" s="8" t="s">
        <v>1228</v>
      </c>
      <c r="EC24" s="1">
        <v>6</v>
      </c>
    </row>
    <row r="25" spans="1:133" x14ac:dyDescent="0.25">
      <c r="A25" s="13" t="str">
        <f t="shared" si="5"/>
        <v>Thu 27 Feb 25 - Combination 4s Premier - Sevenoaks vs Langton Green</v>
      </c>
      <c r="B25" s="17">
        <v>45715</v>
      </c>
      <c r="C25" s="11" t="s">
        <v>52</v>
      </c>
      <c r="D25" s="9" t="s">
        <v>68</v>
      </c>
      <c r="E25" s="42" t="s">
        <v>109</v>
      </c>
      <c r="F25" s="9" t="s">
        <v>71</v>
      </c>
      <c r="G25" s="42" t="s">
        <v>127</v>
      </c>
      <c r="H25" s="13" t="str">
        <f t="shared" si="6"/>
        <v>Sevenoaks vs Langton Green</v>
      </c>
      <c r="I25" s="9">
        <v>1</v>
      </c>
      <c r="J25" s="1">
        <v>20</v>
      </c>
      <c r="K25" s="1" t="s">
        <v>41</v>
      </c>
      <c r="P25" s="23"/>
      <c r="Q25" s="31" t="str">
        <f>IF('4s Score Card'!B42="-","E",IF('4s Score Card'!C42="-","E",IF('4s Score Card'!B42='4s Score Card'!C42,"E",IF('4s Score Card'!B42="C","A",IF('4s Score Card'!C42="C","H",IF('4s Score Card'!B42&gt;'4s Score Card'!C42,"H","A"))))))</f>
        <v>E</v>
      </c>
      <c r="R25" s="32" t="str">
        <f>IF(Q25="E", "E",IF(Q25="H",1,0))</f>
        <v>E</v>
      </c>
      <c r="S25" s="35"/>
      <c r="T25" s="45" t="s">
        <v>184</v>
      </c>
      <c r="U25" s="47"/>
      <c r="V25" s="50" t="s">
        <v>1116</v>
      </c>
      <c r="W25" s="50"/>
      <c r="X25" s="50" t="s">
        <v>1117</v>
      </c>
      <c r="Y25" s="50"/>
      <c r="Z25" s="50" t="s">
        <v>1118</v>
      </c>
      <c r="AA25" s="50"/>
      <c r="AB25" s="50" t="s">
        <v>1119</v>
      </c>
      <c r="AC25" s="50"/>
      <c r="AD25" s="52"/>
      <c r="AE25" s="52"/>
      <c r="AF25" s="52"/>
      <c r="AG25" s="52"/>
      <c r="AH25" s="52" t="s">
        <v>190</v>
      </c>
      <c r="AI25" s="52"/>
      <c r="AJ25" s="52"/>
      <c r="AK25" s="52"/>
      <c r="AL25" s="50" t="s">
        <v>756</v>
      </c>
      <c r="AM25" s="50"/>
      <c r="AN25" s="50" t="s">
        <v>757</v>
      </c>
      <c r="AO25" s="50"/>
      <c r="AP25" s="50" t="s">
        <v>758</v>
      </c>
      <c r="AQ25" s="50"/>
      <c r="AR25" s="50" t="s">
        <v>759</v>
      </c>
      <c r="AS25" s="50"/>
      <c r="AT25" s="50" t="s">
        <v>760</v>
      </c>
      <c r="AU25" s="50"/>
      <c r="AV25" s="50" t="s">
        <v>761</v>
      </c>
      <c r="AW25" s="50"/>
      <c r="AX25" s="50" t="s">
        <v>762</v>
      </c>
      <c r="AY25" s="50"/>
      <c r="AZ25" s="50" t="s">
        <v>763</v>
      </c>
      <c r="BA25" s="50"/>
      <c r="BB25" s="50" t="s">
        <v>764</v>
      </c>
      <c r="BC25" s="50"/>
      <c r="BD25" s="50" t="s">
        <v>765</v>
      </c>
      <c r="BE25" s="50"/>
      <c r="BF25" s="50" t="s">
        <v>766</v>
      </c>
      <c r="BG25" s="50"/>
      <c r="BH25" s="50" t="s">
        <v>767</v>
      </c>
      <c r="BI25" s="50"/>
      <c r="BJ25" s="50" t="s">
        <v>768</v>
      </c>
      <c r="BK25" s="50"/>
      <c r="BL25" s="50" t="s">
        <v>769</v>
      </c>
      <c r="BM25" s="50"/>
      <c r="BN25" s="50" t="s">
        <v>770</v>
      </c>
      <c r="BO25" s="50"/>
      <c r="BP25" s="50"/>
      <c r="BQ25" s="50"/>
      <c r="BR25" s="50"/>
      <c r="BS25" s="50"/>
      <c r="BT25" s="50" t="s">
        <v>771</v>
      </c>
      <c r="BU25" s="50"/>
      <c r="BV25" s="50"/>
      <c r="BW25" s="50"/>
      <c r="BX25" s="50"/>
      <c r="BY25" s="50"/>
      <c r="BZ25" s="50" t="s">
        <v>772</v>
      </c>
      <c r="CA25" s="50"/>
      <c r="CB25" s="50"/>
      <c r="CC25" s="50"/>
      <c r="CD25" s="50"/>
      <c r="CE25" s="50"/>
      <c r="CF25" s="50"/>
      <c r="CG25" s="50"/>
      <c r="CH25" s="50" t="s">
        <v>773</v>
      </c>
      <c r="CI25" s="50"/>
      <c r="CJ25" s="50" t="s">
        <v>774</v>
      </c>
      <c r="CK25" s="50"/>
      <c r="CL25" s="50" t="s">
        <v>775</v>
      </c>
      <c r="CM25" s="50"/>
      <c r="CN25" s="50" t="s">
        <v>776</v>
      </c>
      <c r="CO25" s="50"/>
      <c r="CP25" s="50" t="s">
        <v>777</v>
      </c>
      <c r="CQ25" s="50"/>
      <c r="CR25" s="50" t="s">
        <v>778</v>
      </c>
      <c r="CS25" s="50"/>
      <c r="CT25" s="50" t="s">
        <v>779</v>
      </c>
      <c r="CU25" s="50"/>
      <c r="CV25" s="50"/>
      <c r="CW25" s="50"/>
      <c r="CX25" s="50" t="s">
        <v>780</v>
      </c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 t="s">
        <v>781</v>
      </c>
      <c r="DQ25" s="50"/>
      <c r="DR25" s="50" t="s">
        <v>782</v>
      </c>
      <c r="DS25" s="50"/>
      <c r="DT25" s="50" t="s">
        <v>783</v>
      </c>
      <c r="DU25" s="51"/>
      <c r="DV25" s="8" t="s">
        <v>952</v>
      </c>
      <c r="DW25" s="175">
        <v>-8</v>
      </c>
      <c r="DX25" s="8" t="s">
        <v>984</v>
      </c>
      <c r="DY25" s="1">
        <v>10</v>
      </c>
      <c r="DZ25" s="8" t="s">
        <v>977</v>
      </c>
      <c r="EA25" s="1">
        <v>-6</v>
      </c>
      <c r="EB25" s="8" t="s">
        <v>1000</v>
      </c>
      <c r="EC25" s="1">
        <v>8</v>
      </c>
    </row>
    <row r="26" spans="1:133" x14ac:dyDescent="0.25">
      <c r="A26" s="13" t="str">
        <f t="shared" si="5"/>
        <v>Fri 07 Mar 25 - Combination 4s Premier - Angel Centre A vs Trident</v>
      </c>
      <c r="B26" s="17">
        <v>45723</v>
      </c>
      <c r="C26" s="11" t="s">
        <v>52</v>
      </c>
      <c r="D26" s="9" t="s">
        <v>66</v>
      </c>
      <c r="E26" s="42" t="s">
        <v>106</v>
      </c>
      <c r="F26" s="9" t="s">
        <v>70</v>
      </c>
      <c r="G26" s="42" t="s">
        <v>121</v>
      </c>
      <c r="H26" s="13" t="str">
        <f t="shared" si="6"/>
        <v>Angel Centre A vs Trident</v>
      </c>
      <c r="I26" s="9">
        <v>1</v>
      </c>
      <c r="J26" s="1">
        <v>21</v>
      </c>
      <c r="K26" s="1" t="s">
        <v>42</v>
      </c>
      <c r="P26" s="23"/>
      <c r="Q26" s="33" t="str">
        <f>IF('4s Score Card'!B43="-","E",IF('4s Score Card'!C43="-","E",IF('4s Score Card'!B43='4s Score Card'!C43,"E",IF('4s Score Card'!B43="C","A",IF('4s Score Card'!C43="C","H",IF('4s Score Card'!B43&gt;'4s Score Card'!C43,"H","A"))))))</f>
        <v>E</v>
      </c>
      <c r="R26" s="35" t="str">
        <f>IF(Q26="E", "E",IF(Q26="H",1,0))</f>
        <v>E</v>
      </c>
      <c r="S26" s="35"/>
      <c r="T26" s="45" t="s">
        <v>185</v>
      </c>
      <c r="U26" s="47"/>
      <c r="V26" s="50" t="s">
        <v>1120</v>
      </c>
      <c r="W26" s="50"/>
      <c r="X26" s="50" t="s">
        <v>1121</v>
      </c>
      <c r="Y26" s="50"/>
      <c r="Z26" s="50" t="s">
        <v>1122</v>
      </c>
      <c r="AA26" s="50"/>
      <c r="AB26" s="50" t="s">
        <v>1123</v>
      </c>
      <c r="AC26" s="50"/>
      <c r="AD26" s="52"/>
      <c r="AE26" s="52"/>
      <c r="AF26" s="52"/>
      <c r="AG26" s="52"/>
      <c r="AH26" s="52" t="s">
        <v>191</v>
      </c>
      <c r="AI26" s="52"/>
      <c r="AJ26" s="52"/>
      <c r="AK26" s="52"/>
      <c r="AL26" s="50" t="s">
        <v>784</v>
      </c>
      <c r="AM26" s="50"/>
      <c r="AN26" s="50" t="s">
        <v>785</v>
      </c>
      <c r="AO26" s="50"/>
      <c r="AP26" s="50" t="s">
        <v>786</v>
      </c>
      <c r="AQ26" s="50"/>
      <c r="AR26" s="50" t="s">
        <v>787</v>
      </c>
      <c r="AS26" s="50"/>
      <c r="AT26" s="50" t="s">
        <v>788</v>
      </c>
      <c r="AU26" s="50"/>
      <c r="AV26" s="50" t="s">
        <v>789</v>
      </c>
      <c r="AW26" s="50"/>
      <c r="AX26" s="50" t="s">
        <v>790</v>
      </c>
      <c r="AY26" s="50"/>
      <c r="AZ26" s="50" t="s">
        <v>791</v>
      </c>
      <c r="BA26" s="50"/>
      <c r="BB26" s="50" t="s">
        <v>792</v>
      </c>
      <c r="BC26" s="50"/>
      <c r="BD26" s="50" t="s">
        <v>793</v>
      </c>
      <c r="BE26" s="50"/>
      <c r="BF26" s="50" t="s">
        <v>794</v>
      </c>
      <c r="BG26" s="50"/>
      <c r="BH26" s="50" t="s">
        <v>795</v>
      </c>
      <c r="BI26" s="50"/>
      <c r="BJ26" s="50" t="s">
        <v>796</v>
      </c>
      <c r="BK26" s="50"/>
      <c r="BL26" s="50" t="s">
        <v>797</v>
      </c>
      <c r="BM26" s="50"/>
      <c r="BN26" s="50" t="s">
        <v>798</v>
      </c>
      <c r="BO26" s="50"/>
      <c r="BP26" s="50"/>
      <c r="BQ26" s="50"/>
      <c r="BR26" s="50"/>
      <c r="BS26" s="50"/>
      <c r="BT26" s="50" t="s">
        <v>799</v>
      </c>
      <c r="BU26" s="50"/>
      <c r="BV26" s="50"/>
      <c r="BW26" s="50"/>
      <c r="BX26" s="50"/>
      <c r="BY26" s="50"/>
      <c r="BZ26" s="50" t="s">
        <v>800</v>
      </c>
      <c r="CA26" s="50"/>
      <c r="CB26" s="50"/>
      <c r="CC26" s="50"/>
      <c r="CD26" s="50"/>
      <c r="CE26" s="50"/>
      <c r="CF26" s="50"/>
      <c r="CG26" s="50"/>
      <c r="CH26" s="50" t="s">
        <v>801</v>
      </c>
      <c r="CI26" s="50"/>
      <c r="CJ26" s="50" t="s">
        <v>802</v>
      </c>
      <c r="CK26" s="50"/>
      <c r="CL26" s="50" t="s">
        <v>803</v>
      </c>
      <c r="CM26" s="50"/>
      <c r="CN26" s="50" t="s">
        <v>804</v>
      </c>
      <c r="CO26" s="50"/>
      <c r="CP26" s="50" t="s">
        <v>805</v>
      </c>
      <c r="CQ26" s="50"/>
      <c r="CR26" s="50" t="s">
        <v>806</v>
      </c>
      <c r="CS26" s="50"/>
      <c r="CT26" s="50" t="s">
        <v>807</v>
      </c>
      <c r="CU26" s="50"/>
      <c r="CV26" s="50"/>
      <c r="CW26" s="50"/>
      <c r="CX26" s="50" t="s">
        <v>808</v>
      </c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 t="s">
        <v>809</v>
      </c>
      <c r="DQ26" s="50"/>
      <c r="DR26" s="50" t="s">
        <v>810</v>
      </c>
      <c r="DS26" s="50"/>
      <c r="DT26" s="50" t="s">
        <v>811</v>
      </c>
      <c r="DU26" s="51"/>
      <c r="DV26" s="122" t="s">
        <v>1170</v>
      </c>
      <c r="DW26" s="1"/>
      <c r="DX26" s="8" t="s">
        <v>985</v>
      </c>
      <c r="DY26" s="1">
        <v>6</v>
      </c>
      <c r="DZ26" s="8" t="s">
        <v>978</v>
      </c>
      <c r="EA26" s="1">
        <v>2</v>
      </c>
      <c r="EB26" s="8" t="s">
        <v>1001</v>
      </c>
      <c r="EC26" s="1">
        <v>4</v>
      </c>
    </row>
    <row r="27" spans="1:133" x14ac:dyDescent="0.25">
      <c r="A27" s="13" t="str">
        <f t="shared" si="5"/>
        <v>Wed 12 Mar 25 - Combination 4s Premier - Wadhurst vs Langton Green</v>
      </c>
      <c r="B27" s="17">
        <v>45728</v>
      </c>
      <c r="C27" s="11" t="s">
        <v>52</v>
      </c>
      <c r="D27" s="9" t="s">
        <v>69</v>
      </c>
      <c r="E27" s="42" t="s">
        <v>112</v>
      </c>
      <c r="F27" s="9" t="s">
        <v>71</v>
      </c>
      <c r="G27" s="42" t="s">
        <v>127</v>
      </c>
      <c r="H27" s="13" t="str">
        <f t="shared" si="6"/>
        <v>Wadhurst vs Langton Green</v>
      </c>
      <c r="I27" s="9">
        <v>1</v>
      </c>
      <c r="J27" s="1" t="s">
        <v>6</v>
      </c>
      <c r="K27" s="1" t="s">
        <v>43</v>
      </c>
      <c r="P27" s="23"/>
      <c r="Q27" s="33" t="str">
        <f>IF('4s Score Card'!B44="-","E",IF('4s Score Card'!C44="-","E",IF('4s Score Card'!B44="C","A",IF('4s Score Card'!C44="C","H",IF('4s Score Card'!B44&gt;'4s Score Card'!C44,"H","A")))))</f>
        <v>E</v>
      </c>
      <c r="R27" s="35" t="str">
        <f>IF(Q27="E", "E",IF(Q27="H",1,0))</f>
        <v>E</v>
      </c>
      <c r="S27" s="35"/>
      <c r="T27" s="45" t="s">
        <v>186</v>
      </c>
      <c r="U27" s="47"/>
      <c r="V27" s="50" t="s">
        <v>1124</v>
      </c>
      <c r="W27" s="50"/>
      <c r="X27" s="50" t="s">
        <v>1125</v>
      </c>
      <c r="Y27" s="50"/>
      <c r="Z27" s="50" t="s">
        <v>1126</v>
      </c>
      <c r="AA27" s="50"/>
      <c r="AB27" s="50" t="s">
        <v>1127</v>
      </c>
      <c r="AC27" s="50"/>
      <c r="AD27" s="52"/>
      <c r="AE27" s="52"/>
      <c r="AF27" s="52"/>
      <c r="AG27" s="52"/>
      <c r="AH27" s="52" t="s">
        <v>192</v>
      </c>
      <c r="AI27" s="52"/>
      <c r="AJ27" s="52"/>
      <c r="AK27" s="52"/>
      <c r="AL27" s="50" t="s">
        <v>812</v>
      </c>
      <c r="AM27" s="50"/>
      <c r="AN27" s="50" t="s">
        <v>813</v>
      </c>
      <c r="AO27" s="50"/>
      <c r="AP27" s="50" t="s">
        <v>814</v>
      </c>
      <c r="AQ27" s="50"/>
      <c r="AR27" s="50" t="s">
        <v>815</v>
      </c>
      <c r="AS27" s="50"/>
      <c r="AT27" s="50" t="s">
        <v>816</v>
      </c>
      <c r="AU27" s="50"/>
      <c r="AV27" s="50" t="s">
        <v>817</v>
      </c>
      <c r="AW27" s="50"/>
      <c r="AX27" s="50" t="s">
        <v>818</v>
      </c>
      <c r="AY27" s="50"/>
      <c r="AZ27" s="50" t="s">
        <v>819</v>
      </c>
      <c r="BA27" s="50"/>
      <c r="BB27" s="50" t="s">
        <v>820</v>
      </c>
      <c r="BC27" s="50"/>
      <c r="BD27" s="50" t="s">
        <v>821</v>
      </c>
      <c r="BE27" s="50"/>
      <c r="BF27" s="50" t="s">
        <v>822</v>
      </c>
      <c r="BG27" s="50"/>
      <c r="BH27" s="50" t="s">
        <v>823</v>
      </c>
      <c r="BI27" s="50"/>
      <c r="BJ27" s="50" t="s">
        <v>824</v>
      </c>
      <c r="BK27" s="50"/>
      <c r="BL27" s="50" t="s">
        <v>825</v>
      </c>
      <c r="BM27" s="50"/>
      <c r="BN27" s="50" t="s">
        <v>826</v>
      </c>
      <c r="BO27" s="50"/>
      <c r="BP27" s="50"/>
      <c r="BQ27" s="50"/>
      <c r="BR27" s="50"/>
      <c r="BS27" s="50"/>
      <c r="BT27" s="50" t="s">
        <v>827</v>
      </c>
      <c r="BU27" s="50"/>
      <c r="BV27" s="50"/>
      <c r="BW27" s="50"/>
      <c r="BX27" s="50"/>
      <c r="BY27" s="50"/>
      <c r="BZ27" s="50" t="s">
        <v>828</v>
      </c>
      <c r="CA27" s="50"/>
      <c r="CB27" s="50"/>
      <c r="CC27" s="50"/>
      <c r="CD27" s="50"/>
      <c r="CE27" s="50"/>
      <c r="CF27" s="50"/>
      <c r="CG27" s="50"/>
      <c r="CH27" s="50" t="s">
        <v>829</v>
      </c>
      <c r="CI27" s="50"/>
      <c r="CJ27" s="50" t="s">
        <v>830</v>
      </c>
      <c r="CK27" s="50"/>
      <c r="CL27" s="50" t="s">
        <v>831</v>
      </c>
      <c r="CM27" s="50"/>
      <c r="CN27" s="50" t="s">
        <v>832</v>
      </c>
      <c r="CO27" s="50"/>
      <c r="CP27" s="50" t="s">
        <v>833</v>
      </c>
      <c r="CQ27" s="50"/>
      <c r="CR27" s="50" t="s">
        <v>834</v>
      </c>
      <c r="CS27" s="50"/>
      <c r="CT27" s="50" t="s">
        <v>835</v>
      </c>
      <c r="CU27" s="50"/>
      <c r="CV27" s="50"/>
      <c r="CW27" s="50"/>
      <c r="CX27" s="50" t="s">
        <v>836</v>
      </c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 t="s">
        <v>837</v>
      </c>
      <c r="DQ27" s="50"/>
      <c r="DR27" s="50" t="s">
        <v>838</v>
      </c>
      <c r="DS27" s="50"/>
      <c r="DT27" s="50" t="s">
        <v>839</v>
      </c>
      <c r="DU27" s="51"/>
      <c r="DV27" s="8" t="s">
        <v>959</v>
      </c>
      <c r="DW27" s="175">
        <v>8</v>
      </c>
      <c r="DX27" s="8" t="s">
        <v>986</v>
      </c>
      <c r="DY27" s="1">
        <v>6</v>
      </c>
      <c r="DZ27" s="8" t="s">
        <v>979</v>
      </c>
      <c r="EA27" s="1">
        <v>-4</v>
      </c>
      <c r="EB27" s="8" t="s">
        <v>1002</v>
      </c>
      <c r="EC27" s="1">
        <v>6</v>
      </c>
    </row>
    <row r="28" spans="1:133" x14ac:dyDescent="0.25">
      <c r="A28" s="13" t="str">
        <f t="shared" si="5"/>
        <v>Fri 14 Mar 25 - Combination 4s Premier - Angel Centre A vs Sevenoaks</v>
      </c>
      <c r="B28" s="17">
        <v>45730</v>
      </c>
      <c r="C28" s="11" t="s">
        <v>52</v>
      </c>
      <c r="D28" s="9" t="s">
        <v>66</v>
      </c>
      <c r="E28" s="42" t="s">
        <v>106</v>
      </c>
      <c r="F28" s="9" t="s">
        <v>68</v>
      </c>
      <c r="G28" s="42" t="s">
        <v>109</v>
      </c>
      <c r="H28" s="13" t="str">
        <f t="shared" si="6"/>
        <v>Angel Centre A vs Sevenoaks</v>
      </c>
      <c r="I28" s="9">
        <v>1</v>
      </c>
      <c r="K28" s="1" t="s">
        <v>44</v>
      </c>
      <c r="P28" s="23"/>
      <c r="Q28" s="36" t="str">
        <f>IF(R28="E","E",IF(R28&gt;1,"H","A"))</f>
        <v>E</v>
      </c>
      <c r="R28" s="38" t="str">
        <f>IF(R25="E","E",IF(R26="E","E",IF(R27="E","E",SUM(R25:R27))))</f>
        <v>E</v>
      </c>
      <c r="S28" s="35"/>
      <c r="T28" s="45" t="s">
        <v>923</v>
      </c>
      <c r="U28" s="47"/>
      <c r="V28" s="50" t="s">
        <v>1128</v>
      </c>
      <c r="W28" s="50"/>
      <c r="X28" s="50" t="s">
        <v>1129</v>
      </c>
      <c r="Y28" s="50"/>
      <c r="Z28" s="50" t="s">
        <v>1130</v>
      </c>
      <c r="AA28" s="50"/>
      <c r="AB28" s="50" t="s">
        <v>1131</v>
      </c>
      <c r="AC28" s="50"/>
      <c r="AD28" s="52"/>
      <c r="AE28" s="52"/>
      <c r="AF28" s="52"/>
      <c r="AG28" s="52"/>
      <c r="AH28" s="52" t="s">
        <v>193</v>
      </c>
      <c r="AI28" s="52"/>
      <c r="AJ28" s="52"/>
      <c r="AK28" s="52"/>
      <c r="AL28" s="50" t="s">
        <v>840</v>
      </c>
      <c r="AM28" s="50"/>
      <c r="AN28" s="50" t="s">
        <v>841</v>
      </c>
      <c r="AO28" s="50"/>
      <c r="AP28" s="50" t="s">
        <v>842</v>
      </c>
      <c r="AQ28" s="50"/>
      <c r="AR28" s="50" t="s">
        <v>843</v>
      </c>
      <c r="AS28" s="50"/>
      <c r="AT28" s="50" t="s">
        <v>844</v>
      </c>
      <c r="AU28" s="50"/>
      <c r="AV28" s="50" t="s">
        <v>845</v>
      </c>
      <c r="AW28" s="50"/>
      <c r="AX28" s="50" t="s">
        <v>846</v>
      </c>
      <c r="AY28" s="50"/>
      <c r="AZ28" s="50" t="s">
        <v>847</v>
      </c>
      <c r="BA28" s="50"/>
      <c r="BB28" s="50" t="s">
        <v>848</v>
      </c>
      <c r="BC28" s="50"/>
      <c r="BD28" s="50" t="s">
        <v>849</v>
      </c>
      <c r="BE28" s="50"/>
      <c r="BF28" s="50" t="s">
        <v>850</v>
      </c>
      <c r="BG28" s="50"/>
      <c r="BH28" s="50" t="s">
        <v>851</v>
      </c>
      <c r="BI28" s="50"/>
      <c r="BJ28" s="50" t="s">
        <v>852</v>
      </c>
      <c r="BK28" s="50"/>
      <c r="BL28" s="50" t="s">
        <v>853</v>
      </c>
      <c r="BM28" s="50"/>
      <c r="BN28" s="50" t="s">
        <v>854</v>
      </c>
      <c r="BO28" s="50"/>
      <c r="BP28" s="50"/>
      <c r="BQ28" s="50"/>
      <c r="BR28" s="50"/>
      <c r="BS28" s="50"/>
      <c r="BT28" s="50" t="s">
        <v>855</v>
      </c>
      <c r="BU28" s="50"/>
      <c r="BV28" s="50"/>
      <c r="BW28" s="50"/>
      <c r="BX28" s="50"/>
      <c r="BY28" s="50"/>
      <c r="BZ28" s="50" t="s">
        <v>856</v>
      </c>
      <c r="CA28" s="50"/>
      <c r="CB28" s="50"/>
      <c r="CC28" s="50"/>
      <c r="CD28" s="50"/>
      <c r="CE28" s="50"/>
      <c r="CF28" s="50"/>
      <c r="CG28" s="50"/>
      <c r="CH28" s="50" t="s">
        <v>857</v>
      </c>
      <c r="CI28" s="50"/>
      <c r="CJ28" s="50" t="s">
        <v>858</v>
      </c>
      <c r="CK28" s="50"/>
      <c r="CL28" s="50" t="s">
        <v>859</v>
      </c>
      <c r="CM28" s="50"/>
      <c r="CN28" s="50" t="s">
        <v>860</v>
      </c>
      <c r="CO28" s="50"/>
      <c r="CP28" s="50" t="s">
        <v>861</v>
      </c>
      <c r="CQ28" s="50"/>
      <c r="CR28" s="50" t="s">
        <v>862</v>
      </c>
      <c r="CS28" s="50"/>
      <c r="CT28" s="50" t="s">
        <v>863</v>
      </c>
      <c r="CU28" s="50"/>
      <c r="CV28" s="50"/>
      <c r="CW28" s="50"/>
      <c r="CX28" s="50" t="s">
        <v>864</v>
      </c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 t="s">
        <v>865</v>
      </c>
      <c r="DQ28" s="50"/>
      <c r="DR28" s="50" t="s">
        <v>866</v>
      </c>
      <c r="DS28" s="50"/>
      <c r="DT28" s="50" t="s">
        <v>867</v>
      </c>
      <c r="DU28" s="51"/>
      <c r="DV28" s="8" t="s">
        <v>960</v>
      </c>
      <c r="DW28" s="175">
        <v>12</v>
      </c>
      <c r="DX28" s="8" t="s">
        <v>1214</v>
      </c>
      <c r="DY28" s="1">
        <v>6</v>
      </c>
      <c r="DZ28" s="8" t="s">
        <v>980</v>
      </c>
      <c r="EA28" s="1">
        <v>-6</v>
      </c>
      <c r="EB28" s="8" t="s">
        <v>1003</v>
      </c>
      <c r="EC28" s="1">
        <v>-6</v>
      </c>
    </row>
    <row r="29" spans="1:133" x14ac:dyDescent="0.25">
      <c r="A29" s="13" t="str">
        <f t="shared" si="5"/>
        <v>Sun 16 Mar 25 - Combination 4s Premier - Trident vs Angel Centre B</v>
      </c>
      <c r="B29" s="17">
        <v>45732</v>
      </c>
      <c r="C29" s="11" t="s">
        <v>52</v>
      </c>
      <c r="D29" s="9" t="s">
        <v>70</v>
      </c>
      <c r="E29" s="42" t="s">
        <v>121</v>
      </c>
      <c r="F29" s="9" t="s">
        <v>67</v>
      </c>
      <c r="G29" s="42" t="s">
        <v>106</v>
      </c>
      <c r="H29" s="13" t="str">
        <f t="shared" si="6"/>
        <v>Trident vs Angel Centre B</v>
      </c>
      <c r="I29" s="9">
        <v>1</v>
      </c>
      <c r="K29" s="1" t="s">
        <v>45</v>
      </c>
      <c r="P29" s="23"/>
      <c r="Q29" s="39" t="s">
        <v>918</v>
      </c>
      <c r="R29" s="34"/>
      <c r="S29" s="35"/>
      <c r="T29" s="45"/>
      <c r="U29" s="47"/>
      <c r="V29" s="50" t="s">
        <v>1132</v>
      </c>
      <c r="W29" s="50"/>
      <c r="X29" s="50" t="s">
        <v>1133</v>
      </c>
      <c r="Y29" s="50"/>
      <c r="Z29" s="50" t="s">
        <v>1134</v>
      </c>
      <c r="AA29" s="50"/>
      <c r="AB29" s="50" t="s">
        <v>1135</v>
      </c>
      <c r="AC29" s="50"/>
      <c r="AD29" s="52"/>
      <c r="AE29" s="52"/>
      <c r="AF29" s="52"/>
      <c r="AG29" s="52"/>
      <c r="AH29" s="52" t="s">
        <v>194</v>
      </c>
      <c r="AI29" s="52"/>
      <c r="AJ29" s="52"/>
      <c r="AK29" s="52"/>
      <c r="AL29" s="50" t="s">
        <v>868</v>
      </c>
      <c r="AM29" s="50"/>
      <c r="AN29" s="50" t="s">
        <v>869</v>
      </c>
      <c r="AO29" s="50"/>
      <c r="AP29" s="50" t="s">
        <v>870</v>
      </c>
      <c r="AQ29" s="50"/>
      <c r="AR29" s="50" t="s">
        <v>871</v>
      </c>
      <c r="AS29" s="50"/>
      <c r="AT29" s="50" t="s">
        <v>872</v>
      </c>
      <c r="AU29" s="50"/>
      <c r="AV29" s="50" t="s">
        <v>873</v>
      </c>
      <c r="AW29" s="50"/>
      <c r="AX29" s="50" t="s">
        <v>874</v>
      </c>
      <c r="AY29" s="50"/>
      <c r="AZ29" s="50" t="s">
        <v>875</v>
      </c>
      <c r="BA29" s="50"/>
      <c r="BB29" s="50" t="s">
        <v>876</v>
      </c>
      <c r="BC29" s="50"/>
      <c r="BD29" s="50" t="s">
        <v>877</v>
      </c>
      <c r="BE29" s="50"/>
      <c r="BF29" s="50" t="s">
        <v>878</v>
      </c>
      <c r="BG29" s="50"/>
      <c r="BH29" s="50" t="s">
        <v>879</v>
      </c>
      <c r="BI29" s="50"/>
      <c r="BJ29" s="50" t="s">
        <v>880</v>
      </c>
      <c r="BK29" s="50"/>
      <c r="BL29" s="50" t="s">
        <v>881</v>
      </c>
      <c r="BM29" s="50"/>
      <c r="BN29" s="50" t="s">
        <v>882</v>
      </c>
      <c r="BO29" s="50"/>
      <c r="BP29" s="50"/>
      <c r="BQ29" s="50"/>
      <c r="BR29" s="50"/>
      <c r="BS29" s="50"/>
      <c r="BT29" s="50" t="s">
        <v>883</v>
      </c>
      <c r="BU29" s="50"/>
      <c r="BV29" s="50"/>
      <c r="BW29" s="50"/>
      <c r="BX29" s="50"/>
      <c r="BY29" s="50"/>
      <c r="BZ29" s="50" t="s">
        <v>884</v>
      </c>
      <c r="CA29" s="50"/>
      <c r="CB29" s="50"/>
      <c r="CC29" s="50"/>
      <c r="CD29" s="50"/>
      <c r="CE29" s="50"/>
      <c r="CF29" s="50"/>
      <c r="CG29" s="50"/>
      <c r="CH29" s="50" t="s">
        <v>885</v>
      </c>
      <c r="CI29" s="50"/>
      <c r="CJ29" s="50" t="s">
        <v>886</v>
      </c>
      <c r="CK29" s="50"/>
      <c r="CL29" s="50" t="s">
        <v>887</v>
      </c>
      <c r="CM29" s="50"/>
      <c r="CN29" s="50" t="s">
        <v>888</v>
      </c>
      <c r="CO29" s="50"/>
      <c r="CP29" s="50" t="s">
        <v>889</v>
      </c>
      <c r="CQ29" s="50"/>
      <c r="CR29" s="50" t="s">
        <v>890</v>
      </c>
      <c r="CS29" s="50"/>
      <c r="CT29" s="50" t="s">
        <v>891</v>
      </c>
      <c r="CU29" s="50"/>
      <c r="CV29" s="50"/>
      <c r="CW29" s="50"/>
      <c r="CX29" s="50" t="s">
        <v>892</v>
      </c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 t="s">
        <v>893</v>
      </c>
      <c r="DQ29" s="50"/>
      <c r="DR29" s="50" t="s">
        <v>894</v>
      </c>
      <c r="DS29" s="50"/>
      <c r="DT29" s="50" t="s">
        <v>895</v>
      </c>
      <c r="DU29" s="51"/>
      <c r="DV29" s="8" t="s">
        <v>961</v>
      </c>
      <c r="DW29" s="175">
        <v>12</v>
      </c>
      <c r="DX29" s="8" t="s">
        <v>1215</v>
      </c>
      <c r="DY29" s="1">
        <v>8</v>
      </c>
      <c r="DZ29" s="8" t="s">
        <v>981</v>
      </c>
      <c r="EA29" s="1">
        <v>4</v>
      </c>
      <c r="EB29" s="8" t="s">
        <v>1004</v>
      </c>
      <c r="EC29" s="1">
        <v>2</v>
      </c>
    </row>
    <row r="30" spans="1:133" x14ac:dyDescent="0.25">
      <c r="A30" s="13" t="str">
        <f t="shared" si="5"/>
        <v>Thu 27 Mar 25 - Combination 4s Premier - Sevenoaks vs Trident</v>
      </c>
      <c r="B30" s="17">
        <v>45743</v>
      </c>
      <c r="C30" s="11" t="s">
        <v>52</v>
      </c>
      <c r="D30" s="9" t="s">
        <v>68</v>
      </c>
      <c r="E30" s="42" t="s">
        <v>109</v>
      </c>
      <c r="F30" s="9" t="s">
        <v>70</v>
      </c>
      <c r="G30" s="42" t="s">
        <v>121</v>
      </c>
      <c r="H30" s="13" t="str">
        <f t="shared" si="6"/>
        <v>Sevenoaks vs Trident</v>
      </c>
      <c r="I30" s="9">
        <v>1</v>
      </c>
      <c r="K30" s="1" t="s">
        <v>46</v>
      </c>
      <c r="P30" s="23"/>
      <c r="Q30" s="31" t="str">
        <f>IF('4s Score Card'!E42="-","E",IF('4s Score Card'!F42="-","E",IF('4s Score Card'!E42='4s Score Card'!F42,"E",IF('4s Score Card'!E42="C","A",IF('4s Score Card'!F42="C","H",IF('4s Score Card'!E42&gt;'4s Score Card'!F42,"H","A"))))))</f>
        <v>E</v>
      </c>
      <c r="R30" s="32" t="str">
        <f>IF(Q30="E", "E",IF(Q30="H",1,0))</f>
        <v>E</v>
      </c>
      <c r="S30" s="35"/>
      <c r="T30" s="45" t="s">
        <v>189</v>
      </c>
      <c r="U30" s="47"/>
      <c r="V30" s="50" t="s">
        <v>190</v>
      </c>
      <c r="W30" s="50"/>
      <c r="X30" s="50" t="s">
        <v>190</v>
      </c>
      <c r="Y30" s="50"/>
      <c r="Z30" s="50" t="s">
        <v>190</v>
      </c>
      <c r="AA30" s="50"/>
      <c r="AB30" s="50" t="s">
        <v>190</v>
      </c>
      <c r="AC30" s="50"/>
      <c r="AD30" s="52"/>
      <c r="AE30" s="52"/>
      <c r="AF30" s="52"/>
      <c r="AG30" s="52"/>
      <c r="AH30" s="52" t="s">
        <v>195</v>
      </c>
      <c r="AI30" s="52"/>
      <c r="AJ30" s="52"/>
      <c r="AK30" s="52"/>
      <c r="AL30" s="50" t="s">
        <v>190</v>
      </c>
      <c r="AM30" s="50"/>
      <c r="AN30" s="50" t="s">
        <v>190</v>
      </c>
      <c r="AO30" s="50"/>
      <c r="AP30" s="50" t="s">
        <v>190</v>
      </c>
      <c r="AQ30" s="50"/>
      <c r="AR30" s="50" t="s">
        <v>190</v>
      </c>
      <c r="AS30" s="50"/>
      <c r="AT30" s="50" t="s">
        <v>190</v>
      </c>
      <c r="AU30" s="50"/>
      <c r="AV30" s="50" t="s">
        <v>190</v>
      </c>
      <c r="AW30" s="50"/>
      <c r="AX30" s="50" t="s">
        <v>190</v>
      </c>
      <c r="AY30" s="50"/>
      <c r="AZ30" s="50" t="s">
        <v>190</v>
      </c>
      <c r="BA30" s="50"/>
      <c r="BB30" s="50" t="s">
        <v>190</v>
      </c>
      <c r="BC30" s="50"/>
      <c r="BD30" s="50" t="s">
        <v>190</v>
      </c>
      <c r="BE30" s="50"/>
      <c r="BF30" s="50" t="s">
        <v>190</v>
      </c>
      <c r="BG30" s="50"/>
      <c r="BH30" s="50" t="s">
        <v>190</v>
      </c>
      <c r="BI30" s="50"/>
      <c r="BJ30" s="50" t="s">
        <v>190</v>
      </c>
      <c r="BK30" s="50"/>
      <c r="BL30" s="50" t="s">
        <v>190</v>
      </c>
      <c r="BM30" s="50"/>
      <c r="BN30" s="50" t="s">
        <v>190</v>
      </c>
      <c r="BO30" s="50"/>
      <c r="BP30" s="50"/>
      <c r="BQ30" s="50"/>
      <c r="BR30" s="50"/>
      <c r="BS30" s="50"/>
      <c r="BT30" s="50" t="s">
        <v>190</v>
      </c>
      <c r="BU30" s="50"/>
      <c r="BV30" s="50"/>
      <c r="BW30" s="50"/>
      <c r="BX30" s="50"/>
      <c r="BY30" s="50"/>
      <c r="BZ30" s="50" t="s">
        <v>190</v>
      </c>
      <c r="CA30" s="50"/>
      <c r="CB30" s="50"/>
      <c r="CC30" s="50"/>
      <c r="CD30" s="50"/>
      <c r="CE30" s="50"/>
      <c r="CF30" s="50"/>
      <c r="CG30" s="50"/>
      <c r="CH30" s="50" t="s">
        <v>190</v>
      </c>
      <c r="CI30" s="50"/>
      <c r="CJ30" s="50" t="s">
        <v>190</v>
      </c>
      <c r="CK30" s="50"/>
      <c r="CL30" s="50" t="s">
        <v>190</v>
      </c>
      <c r="CM30" s="50"/>
      <c r="CN30" s="50" t="s">
        <v>190</v>
      </c>
      <c r="CO30" s="50"/>
      <c r="CP30" s="50" t="s">
        <v>190</v>
      </c>
      <c r="CQ30" s="50"/>
      <c r="CR30" s="50" t="s">
        <v>190</v>
      </c>
      <c r="CS30" s="50"/>
      <c r="CT30" s="50" t="s">
        <v>190</v>
      </c>
      <c r="CU30" s="50"/>
      <c r="CV30" s="50"/>
      <c r="CW30" s="50"/>
      <c r="CX30" s="50" t="s">
        <v>190</v>
      </c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 t="s">
        <v>190</v>
      </c>
      <c r="DQ30" s="50"/>
      <c r="DR30" s="50" t="s">
        <v>190</v>
      </c>
      <c r="DS30" s="50"/>
      <c r="DT30" s="50" t="s">
        <v>190</v>
      </c>
      <c r="DU30" s="51"/>
      <c r="DV30" s="8" t="s">
        <v>962</v>
      </c>
      <c r="DW30" s="175">
        <v>6</v>
      </c>
      <c r="DX30" s="127" t="s">
        <v>1172</v>
      </c>
      <c r="DY30" s="1"/>
      <c r="DZ30" s="8" t="s">
        <v>982</v>
      </c>
      <c r="EA30" s="1">
        <v>2</v>
      </c>
      <c r="EB30" s="8" t="s">
        <v>1005</v>
      </c>
      <c r="EC30" s="1">
        <v>4</v>
      </c>
    </row>
    <row r="31" spans="1:133" x14ac:dyDescent="0.25">
      <c r="A31" s="13" t="str">
        <f t="shared" si="5"/>
        <v>Fri 04 Apr 25 - Combination 4s Premier - Langton Green vs Trident</v>
      </c>
      <c r="B31" s="17">
        <v>45751</v>
      </c>
      <c r="C31" s="11" t="s">
        <v>52</v>
      </c>
      <c r="D31" s="9" t="s">
        <v>71</v>
      </c>
      <c r="E31" s="42" t="s">
        <v>127</v>
      </c>
      <c r="F31" s="9" t="s">
        <v>70</v>
      </c>
      <c r="G31" s="42" t="s">
        <v>121</v>
      </c>
      <c r="H31" s="13" t="str">
        <f t="shared" si="6"/>
        <v>Langton Green vs Trident</v>
      </c>
      <c r="I31" s="9">
        <v>1</v>
      </c>
      <c r="K31" s="1" t="s">
        <v>47</v>
      </c>
      <c r="P31" s="23"/>
      <c r="Q31" s="33" t="str">
        <f>IF('4s Score Card'!E43="-","E",IF('4s Score Card'!F43="-","E",IF('4s Score Card'!E43='4s Score Card'!F43,"E",IF('4s Score Card'!E43="C","A",IF('4s Score Card'!F43="C","H",IF('4s Score Card'!E43&gt;'4s Score Card'!F43,"H","A"))))))</f>
        <v>E</v>
      </c>
      <c r="R31" s="35" t="str">
        <f>IF(Q31="E", "E",IF(Q31="H",1,0))</f>
        <v>E</v>
      </c>
      <c r="S31" s="35"/>
      <c r="T31" s="45" t="s">
        <v>189</v>
      </c>
      <c r="U31" s="47"/>
      <c r="V31" s="50" t="s">
        <v>191</v>
      </c>
      <c r="W31" s="50"/>
      <c r="X31" s="50" t="s">
        <v>191</v>
      </c>
      <c r="Y31" s="50"/>
      <c r="Z31" s="50" t="s">
        <v>191</v>
      </c>
      <c r="AA31" s="50"/>
      <c r="AB31" s="50" t="s">
        <v>191</v>
      </c>
      <c r="AC31" s="50"/>
      <c r="AD31" s="52"/>
      <c r="AE31" s="52"/>
      <c r="AF31" s="52"/>
      <c r="AG31" s="52"/>
      <c r="AH31" s="54"/>
      <c r="AI31" s="54"/>
      <c r="AJ31" s="52"/>
      <c r="AK31" s="52"/>
      <c r="AL31" s="50" t="s">
        <v>191</v>
      </c>
      <c r="AM31" s="50"/>
      <c r="AN31" s="50" t="s">
        <v>191</v>
      </c>
      <c r="AO31" s="50"/>
      <c r="AP31" s="50" t="s">
        <v>191</v>
      </c>
      <c r="AQ31" s="50"/>
      <c r="AR31" s="50" t="s">
        <v>191</v>
      </c>
      <c r="AS31" s="50"/>
      <c r="AT31" s="50" t="s">
        <v>191</v>
      </c>
      <c r="AU31" s="50"/>
      <c r="AV31" s="50" t="s">
        <v>191</v>
      </c>
      <c r="AW31" s="50"/>
      <c r="AX31" s="50" t="s">
        <v>191</v>
      </c>
      <c r="AY31" s="50"/>
      <c r="AZ31" s="50" t="s">
        <v>191</v>
      </c>
      <c r="BA31" s="50"/>
      <c r="BB31" s="50" t="s">
        <v>191</v>
      </c>
      <c r="BC31" s="50"/>
      <c r="BD31" s="50" t="s">
        <v>191</v>
      </c>
      <c r="BE31" s="50"/>
      <c r="BF31" s="50" t="s">
        <v>191</v>
      </c>
      <c r="BG31" s="50"/>
      <c r="BH31" s="50" t="s">
        <v>191</v>
      </c>
      <c r="BI31" s="50"/>
      <c r="BJ31" s="50" t="s">
        <v>191</v>
      </c>
      <c r="BK31" s="50"/>
      <c r="BL31" s="50" t="s">
        <v>191</v>
      </c>
      <c r="BM31" s="50"/>
      <c r="BN31" s="50" t="s">
        <v>191</v>
      </c>
      <c r="BO31" s="50"/>
      <c r="BP31" s="50"/>
      <c r="BQ31" s="50"/>
      <c r="BR31" s="50"/>
      <c r="BS31" s="50"/>
      <c r="BT31" s="50" t="s">
        <v>191</v>
      </c>
      <c r="BU31" s="50"/>
      <c r="BV31" s="50"/>
      <c r="BW31" s="50"/>
      <c r="BX31" s="50"/>
      <c r="BY31" s="50"/>
      <c r="BZ31" s="50" t="s">
        <v>191</v>
      </c>
      <c r="CA31" s="50"/>
      <c r="CB31" s="50"/>
      <c r="CC31" s="50"/>
      <c r="CD31" s="50"/>
      <c r="CE31" s="50"/>
      <c r="CF31" s="50"/>
      <c r="CG31" s="50"/>
      <c r="CH31" s="50" t="s">
        <v>191</v>
      </c>
      <c r="CI31" s="50"/>
      <c r="CJ31" s="50" t="s">
        <v>191</v>
      </c>
      <c r="CK31" s="50"/>
      <c r="CL31" s="50" t="s">
        <v>191</v>
      </c>
      <c r="CM31" s="50"/>
      <c r="CN31" s="50" t="s">
        <v>191</v>
      </c>
      <c r="CO31" s="50"/>
      <c r="CP31" s="50" t="s">
        <v>191</v>
      </c>
      <c r="CQ31" s="50"/>
      <c r="CR31" s="50" t="s">
        <v>191</v>
      </c>
      <c r="CS31" s="50"/>
      <c r="CT31" s="50" t="s">
        <v>191</v>
      </c>
      <c r="CU31" s="50"/>
      <c r="CV31" s="50"/>
      <c r="CW31" s="50"/>
      <c r="CX31" s="50" t="s">
        <v>191</v>
      </c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 t="s">
        <v>191</v>
      </c>
      <c r="DQ31" s="50"/>
      <c r="DR31" s="50" t="s">
        <v>191</v>
      </c>
      <c r="DS31" s="50"/>
      <c r="DT31" s="50" t="s">
        <v>191</v>
      </c>
      <c r="DU31" s="51"/>
      <c r="DV31" s="8" t="s">
        <v>963</v>
      </c>
      <c r="DW31" s="175">
        <v>10</v>
      </c>
      <c r="DX31" s="8" t="s">
        <v>987</v>
      </c>
      <c r="DY31" s="1">
        <v>6</v>
      </c>
      <c r="DZ31" s="122" t="s">
        <v>1170</v>
      </c>
      <c r="EA31" s="1"/>
      <c r="EB31" s="122" t="s">
        <v>1175</v>
      </c>
    </row>
    <row r="32" spans="1:133" x14ac:dyDescent="0.25">
      <c r="A32" s="13" t="str">
        <f t="shared" si="5"/>
        <v>Fri 11 Apr 25 - Combination 4s Premier - Angel Centre A vs Langton Green</v>
      </c>
      <c r="B32" s="17">
        <v>45758</v>
      </c>
      <c r="C32" s="11" t="s">
        <v>52</v>
      </c>
      <c r="D32" s="9" t="s">
        <v>66</v>
      </c>
      <c r="E32" s="42" t="s">
        <v>106</v>
      </c>
      <c r="F32" s="9" t="s">
        <v>71</v>
      </c>
      <c r="G32" s="42" t="s">
        <v>127</v>
      </c>
      <c r="H32" s="13" t="str">
        <f t="shared" si="6"/>
        <v>Angel Centre A vs Langton Green</v>
      </c>
      <c r="I32" s="9">
        <v>1</v>
      </c>
      <c r="K32" s="1" t="s">
        <v>48</v>
      </c>
      <c r="P32" s="23"/>
      <c r="Q32" s="33" t="str">
        <f>IF('4s Score Card'!E44="-","E",IF('4s Score Card'!F44="-","E",IF('4s Score Card'!E44="C","A",IF('4s Score Card'!F44="C","H",IF('4s Score Card'!E44&gt;'4s Score Card'!F44,"H","A")))))</f>
        <v>E</v>
      </c>
      <c r="R32" s="35" t="str">
        <f>IF(Q32="E", "E",IF(Q32="H",1,0))</f>
        <v>E</v>
      </c>
      <c r="S32" s="35"/>
      <c r="T32" s="45" t="s">
        <v>187</v>
      </c>
      <c r="U32" s="47"/>
      <c r="V32" s="50" t="s">
        <v>192</v>
      </c>
      <c r="W32" s="50"/>
      <c r="X32" s="50" t="s">
        <v>192</v>
      </c>
      <c r="Y32" s="50"/>
      <c r="Z32" s="50" t="s">
        <v>192</v>
      </c>
      <c r="AA32" s="50"/>
      <c r="AB32" s="50" t="s">
        <v>192</v>
      </c>
      <c r="AC32" s="50"/>
      <c r="AD32" s="52"/>
      <c r="AE32" s="52"/>
      <c r="AF32" s="52"/>
      <c r="AG32" s="52"/>
      <c r="AH32" s="52"/>
      <c r="AI32" s="52"/>
      <c r="AJ32" s="52"/>
      <c r="AK32" s="52"/>
      <c r="AL32" s="50" t="s">
        <v>192</v>
      </c>
      <c r="AM32" s="50"/>
      <c r="AN32" s="50" t="s">
        <v>192</v>
      </c>
      <c r="AO32" s="50"/>
      <c r="AP32" s="50" t="s">
        <v>192</v>
      </c>
      <c r="AQ32" s="50"/>
      <c r="AR32" s="50" t="s">
        <v>192</v>
      </c>
      <c r="AS32" s="50"/>
      <c r="AT32" s="50" t="s">
        <v>192</v>
      </c>
      <c r="AU32" s="50"/>
      <c r="AV32" s="50" t="s">
        <v>192</v>
      </c>
      <c r="AW32" s="50"/>
      <c r="AX32" s="50" t="s">
        <v>192</v>
      </c>
      <c r="AY32" s="50"/>
      <c r="AZ32" s="50" t="s">
        <v>192</v>
      </c>
      <c r="BA32" s="50"/>
      <c r="BB32" s="50" t="s">
        <v>192</v>
      </c>
      <c r="BC32" s="50"/>
      <c r="BD32" s="50" t="s">
        <v>192</v>
      </c>
      <c r="BE32" s="50"/>
      <c r="BF32" s="50" t="s">
        <v>192</v>
      </c>
      <c r="BG32" s="50"/>
      <c r="BH32" s="50" t="s">
        <v>192</v>
      </c>
      <c r="BI32" s="50"/>
      <c r="BJ32" s="50" t="s">
        <v>192</v>
      </c>
      <c r="BK32" s="50"/>
      <c r="BL32" s="50" t="s">
        <v>192</v>
      </c>
      <c r="BM32" s="50"/>
      <c r="BN32" s="50" t="s">
        <v>192</v>
      </c>
      <c r="BO32" s="50"/>
      <c r="BP32" s="50"/>
      <c r="BQ32" s="50"/>
      <c r="BR32" s="50"/>
      <c r="BS32" s="50"/>
      <c r="BT32" s="50" t="s">
        <v>192</v>
      </c>
      <c r="BU32" s="50"/>
      <c r="BV32" s="50"/>
      <c r="BW32" s="50"/>
      <c r="BX32" s="50"/>
      <c r="BY32" s="50"/>
      <c r="BZ32" s="50" t="s">
        <v>192</v>
      </c>
      <c r="CA32" s="50"/>
      <c r="CB32" s="50"/>
      <c r="CC32" s="50"/>
      <c r="CD32" s="50"/>
      <c r="CE32" s="50"/>
      <c r="CF32" s="50"/>
      <c r="CG32" s="50"/>
      <c r="CH32" s="50" t="s">
        <v>192</v>
      </c>
      <c r="CI32" s="50"/>
      <c r="CJ32" s="50" t="s">
        <v>192</v>
      </c>
      <c r="CK32" s="50"/>
      <c r="CL32" s="50" t="s">
        <v>192</v>
      </c>
      <c r="CM32" s="50"/>
      <c r="CN32" s="50" t="s">
        <v>192</v>
      </c>
      <c r="CO32" s="50"/>
      <c r="CP32" s="50" t="s">
        <v>192</v>
      </c>
      <c r="CQ32" s="50"/>
      <c r="CR32" s="50" t="s">
        <v>192</v>
      </c>
      <c r="CS32" s="50"/>
      <c r="CT32" s="50" t="s">
        <v>192</v>
      </c>
      <c r="CU32" s="50"/>
      <c r="CV32" s="50"/>
      <c r="CW32" s="50"/>
      <c r="CX32" s="50" t="s">
        <v>192</v>
      </c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 t="s">
        <v>192</v>
      </c>
      <c r="DQ32" s="50"/>
      <c r="DR32" s="50" t="s">
        <v>192</v>
      </c>
      <c r="DS32" s="50"/>
      <c r="DT32" s="50" t="s">
        <v>192</v>
      </c>
      <c r="DU32" s="51"/>
      <c r="DV32" s="8" t="s">
        <v>964</v>
      </c>
      <c r="DW32" s="175">
        <v>4</v>
      </c>
      <c r="DX32" s="123" t="s">
        <v>988</v>
      </c>
      <c r="DY32" s="1">
        <v>-10</v>
      </c>
      <c r="DZ32" s="8" t="s">
        <v>964</v>
      </c>
      <c r="EA32" s="1">
        <v>6</v>
      </c>
      <c r="EB32" s="8" t="s">
        <v>1006</v>
      </c>
      <c r="EC32" s="1">
        <v>0</v>
      </c>
    </row>
    <row r="33" spans="1:133" x14ac:dyDescent="0.25">
      <c r="A33" s="13" t="str">
        <f t="shared" si="5"/>
        <v>Fri 25 Apr 25 - Combination 4s Premier - Langton Green vs Sevenoaks</v>
      </c>
      <c r="B33" s="17">
        <v>45772</v>
      </c>
      <c r="C33" s="11" t="s">
        <v>52</v>
      </c>
      <c r="D33" s="9" t="s">
        <v>71</v>
      </c>
      <c r="E33" s="42" t="s">
        <v>127</v>
      </c>
      <c r="F33" s="9" t="s">
        <v>68</v>
      </c>
      <c r="G33" s="42" t="s">
        <v>109</v>
      </c>
      <c r="H33" s="13" t="str">
        <f t="shared" si="6"/>
        <v>Langton Green vs Sevenoaks</v>
      </c>
      <c r="I33" s="9">
        <v>1</v>
      </c>
      <c r="K33" s="1" t="s">
        <v>49</v>
      </c>
      <c r="P33" s="23"/>
      <c r="Q33" s="36" t="str">
        <f>IF(R33="E","E",IF(R33&gt;1,"H","A"))</f>
        <v>E</v>
      </c>
      <c r="R33" s="38" t="str">
        <f>IF(R30="E","E",IF(R31="E","E",IF(R32="E","E",SUM(R30:R32))))</f>
        <v>E</v>
      </c>
      <c r="S33" s="35"/>
      <c r="T33" s="45" t="s">
        <v>924</v>
      </c>
      <c r="U33" s="47"/>
      <c r="V33" s="50" t="s">
        <v>193</v>
      </c>
      <c r="W33" s="50"/>
      <c r="X33" s="50" t="s">
        <v>193</v>
      </c>
      <c r="Y33" s="50"/>
      <c r="Z33" s="50" t="s">
        <v>193</v>
      </c>
      <c r="AA33" s="50"/>
      <c r="AB33" s="50" t="s">
        <v>193</v>
      </c>
      <c r="AC33" s="50"/>
      <c r="AD33" s="52"/>
      <c r="AE33" s="52"/>
      <c r="AF33" s="52"/>
      <c r="AG33" s="52"/>
      <c r="AH33" s="52"/>
      <c r="AI33" s="52"/>
      <c r="AJ33" s="52"/>
      <c r="AK33" s="52"/>
      <c r="AL33" s="50" t="s">
        <v>193</v>
      </c>
      <c r="AM33" s="50"/>
      <c r="AN33" s="50" t="s">
        <v>193</v>
      </c>
      <c r="AO33" s="50"/>
      <c r="AP33" s="50" t="s">
        <v>193</v>
      </c>
      <c r="AQ33" s="50"/>
      <c r="AR33" s="50" t="s">
        <v>193</v>
      </c>
      <c r="AS33" s="50"/>
      <c r="AT33" s="50" t="s">
        <v>193</v>
      </c>
      <c r="AU33" s="50"/>
      <c r="AV33" s="50" t="s">
        <v>193</v>
      </c>
      <c r="AW33" s="50"/>
      <c r="AX33" s="50" t="s">
        <v>193</v>
      </c>
      <c r="AY33" s="50"/>
      <c r="AZ33" s="50" t="s">
        <v>193</v>
      </c>
      <c r="BA33" s="50"/>
      <c r="BB33" s="50" t="s">
        <v>193</v>
      </c>
      <c r="BC33" s="50"/>
      <c r="BD33" s="50" t="s">
        <v>193</v>
      </c>
      <c r="BE33" s="50"/>
      <c r="BF33" s="50" t="s">
        <v>193</v>
      </c>
      <c r="BG33" s="50"/>
      <c r="BH33" s="50" t="s">
        <v>193</v>
      </c>
      <c r="BI33" s="50"/>
      <c r="BJ33" s="50" t="s">
        <v>193</v>
      </c>
      <c r="BK33" s="50"/>
      <c r="BL33" s="50" t="s">
        <v>193</v>
      </c>
      <c r="BM33" s="50"/>
      <c r="BN33" s="50" t="s">
        <v>193</v>
      </c>
      <c r="BO33" s="50"/>
      <c r="BP33" s="50"/>
      <c r="BQ33" s="50"/>
      <c r="BR33" s="50"/>
      <c r="BS33" s="50"/>
      <c r="BT33" s="50" t="s">
        <v>193</v>
      </c>
      <c r="BU33" s="50"/>
      <c r="BV33" s="50"/>
      <c r="BW33" s="50"/>
      <c r="BX33" s="50"/>
      <c r="BY33" s="50"/>
      <c r="BZ33" s="50" t="s">
        <v>193</v>
      </c>
      <c r="CA33" s="50"/>
      <c r="CB33" s="50"/>
      <c r="CC33" s="50"/>
      <c r="CD33" s="50"/>
      <c r="CE33" s="50"/>
      <c r="CF33" s="50"/>
      <c r="CG33" s="50"/>
      <c r="CH33" s="50" t="s">
        <v>193</v>
      </c>
      <c r="CI33" s="50"/>
      <c r="CJ33" s="50" t="s">
        <v>193</v>
      </c>
      <c r="CK33" s="50"/>
      <c r="CL33" s="50" t="s">
        <v>193</v>
      </c>
      <c r="CM33" s="50"/>
      <c r="CN33" s="50" t="s">
        <v>193</v>
      </c>
      <c r="CO33" s="50"/>
      <c r="CP33" s="50" t="s">
        <v>193</v>
      </c>
      <c r="CQ33" s="50"/>
      <c r="CR33" s="50" t="s">
        <v>193</v>
      </c>
      <c r="CS33" s="50"/>
      <c r="CT33" s="50" t="s">
        <v>193</v>
      </c>
      <c r="CU33" s="50"/>
      <c r="CV33" s="50"/>
      <c r="CW33" s="50"/>
      <c r="CX33" s="50" t="s">
        <v>193</v>
      </c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 t="s">
        <v>193</v>
      </c>
      <c r="DQ33" s="50"/>
      <c r="DR33" s="50" t="s">
        <v>193</v>
      </c>
      <c r="DS33" s="50"/>
      <c r="DT33" s="50" t="s">
        <v>193</v>
      </c>
      <c r="DU33" s="51"/>
      <c r="DV33" s="8" t="s">
        <v>965</v>
      </c>
      <c r="DW33" s="175">
        <v>6</v>
      </c>
      <c r="DX33" s="123" t="s">
        <v>940</v>
      </c>
      <c r="DY33" s="1">
        <v>-4</v>
      </c>
      <c r="DZ33" s="8" t="s">
        <v>965</v>
      </c>
      <c r="EA33" s="1">
        <v>6</v>
      </c>
      <c r="EB33" s="8" t="s">
        <v>1007</v>
      </c>
      <c r="EC33" s="1">
        <v>4</v>
      </c>
    </row>
    <row r="34" spans="1:133" x14ac:dyDescent="0.25">
      <c r="A34" s="13" t="str">
        <f t="shared" si="5"/>
        <v>Mon 28 Apr 25 - Combination 4s Premier - Trident vs Angel Centre A</v>
      </c>
      <c r="B34" s="17">
        <v>45775</v>
      </c>
      <c r="C34" s="11" t="s">
        <v>52</v>
      </c>
      <c r="D34" s="9" t="s">
        <v>70</v>
      </c>
      <c r="E34" s="42" t="s">
        <v>121</v>
      </c>
      <c r="F34" s="9" t="s">
        <v>66</v>
      </c>
      <c r="G34" s="42" t="s">
        <v>106</v>
      </c>
      <c r="H34" s="13" t="str">
        <f t="shared" si="6"/>
        <v>Trident vs Angel Centre A</v>
      </c>
      <c r="I34" s="9">
        <v>1</v>
      </c>
      <c r="K34" s="1" t="s">
        <v>50</v>
      </c>
      <c r="P34" s="23"/>
      <c r="Q34" s="39" t="s">
        <v>919</v>
      </c>
      <c r="R34" s="34"/>
      <c r="S34" s="35"/>
      <c r="T34" s="45"/>
      <c r="U34" s="47"/>
      <c r="V34" s="50" t="s">
        <v>194</v>
      </c>
      <c r="W34" s="50"/>
      <c r="X34" s="50" t="s">
        <v>194</v>
      </c>
      <c r="Y34" s="50"/>
      <c r="Z34" s="50" t="s">
        <v>194</v>
      </c>
      <c r="AA34" s="50"/>
      <c r="AB34" s="50" t="s">
        <v>194</v>
      </c>
      <c r="AC34" s="50"/>
      <c r="AD34" s="52"/>
      <c r="AE34" s="52"/>
      <c r="AF34" s="52"/>
      <c r="AG34" s="52"/>
      <c r="AH34" s="52"/>
      <c r="AI34" s="52"/>
      <c r="AJ34" s="52"/>
      <c r="AK34" s="52"/>
      <c r="AL34" s="50" t="s">
        <v>194</v>
      </c>
      <c r="AM34" s="50"/>
      <c r="AN34" s="50" t="s">
        <v>194</v>
      </c>
      <c r="AO34" s="50"/>
      <c r="AP34" s="50" t="s">
        <v>194</v>
      </c>
      <c r="AQ34" s="50"/>
      <c r="AR34" s="50" t="s">
        <v>194</v>
      </c>
      <c r="AS34" s="50"/>
      <c r="AT34" s="50" t="s">
        <v>194</v>
      </c>
      <c r="AU34" s="50"/>
      <c r="AV34" s="50" t="s">
        <v>194</v>
      </c>
      <c r="AW34" s="50"/>
      <c r="AX34" s="50" t="s">
        <v>194</v>
      </c>
      <c r="AY34" s="50"/>
      <c r="AZ34" s="50" t="s">
        <v>194</v>
      </c>
      <c r="BA34" s="50"/>
      <c r="BB34" s="50" t="s">
        <v>194</v>
      </c>
      <c r="BC34" s="50"/>
      <c r="BD34" s="50" t="s">
        <v>194</v>
      </c>
      <c r="BE34" s="50"/>
      <c r="BF34" s="50" t="s">
        <v>194</v>
      </c>
      <c r="BG34" s="50"/>
      <c r="BH34" s="50" t="s">
        <v>194</v>
      </c>
      <c r="BI34" s="50"/>
      <c r="BJ34" s="50" t="s">
        <v>194</v>
      </c>
      <c r="BK34" s="50"/>
      <c r="BL34" s="50" t="s">
        <v>194</v>
      </c>
      <c r="BM34" s="50"/>
      <c r="BN34" s="50" t="s">
        <v>194</v>
      </c>
      <c r="BO34" s="50"/>
      <c r="BP34" s="50"/>
      <c r="BQ34" s="50"/>
      <c r="BR34" s="50"/>
      <c r="BS34" s="50"/>
      <c r="BT34" s="50" t="s">
        <v>194</v>
      </c>
      <c r="BU34" s="50"/>
      <c r="BV34" s="50"/>
      <c r="BW34" s="50"/>
      <c r="BX34" s="50"/>
      <c r="BY34" s="50"/>
      <c r="BZ34" s="50" t="s">
        <v>194</v>
      </c>
      <c r="CA34" s="50"/>
      <c r="CB34" s="50"/>
      <c r="CC34" s="50"/>
      <c r="CD34" s="50"/>
      <c r="CE34" s="50"/>
      <c r="CF34" s="50"/>
      <c r="CG34" s="50"/>
      <c r="CH34" s="50" t="s">
        <v>194</v>
      </c>
      <c r="CI34" s="50"/>
      <c r="CJ34" s="50" t="s">
        <v>194</v>
      </c>
      <c r="CK34" s="50"/>
      <c r="CL34" s="50" t="s">
        <v>194</v>
      </c>
      <c r="CM34" s="50"/>
      <c r="CN34" s="50" t="s">
        <v>194</v>
      </c>
      <c r="CO34" s="50"/>
      <c r="CP34" s="50" t="s">
        <v>194</v>
      </c>
      <c r="CQ34" s="50"/>
      <c r="CR34" s="50" t="s">
        <v>194</v>
      </c>
      <c r="CS34" s="50"/>
      <c r="CT34" s="50" t="s">
        <v>194</v>
      </c>
      <c r="CU34" s="50"/>
      <c r="CV34" s="50"/>
      <c r="CW34" s="50"/>
      <c r="CX34" s="50" t="s">
        <v>194</v>
      </c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 t="s">
        <v>194</v>
      </c>
      <c r="DQ34" s="50"/>
      <c r="DR34" s="50" t="s">
        <v>194</v>
      </c>
      <c r="DS34" s="50"/>
      <c r="DT34" s="50" t="s">
        <v>194</v>
      </c>
      <c r="DU34" s="51"/>
      <c r="DV34" s="8" t="s">
        <v>966</v>
      </c>
      <c r="DW34" s="175">
        <v>12</v>
      </c>
      <c r="DX34" s="123" t="s">
        <v>989</v>
      </c>
      <c r="DY34" s="1">
        <v>8</v>
      </c>
      <c r="DZ34" s="8" t="s">
        <v>966</v>
      </c>
      <c r="EA34" s="1">
        <v>12</v>
      </c>
      <c r="EB34" s="8" t="s">
        <v>1008</v>
      </c>
      <c r="EC34" s="1">
        <v>-2</v>
      </c>
    </row>
    <row r="35" spans="1:133" x14ac:dyDescent="0.25">
      <c r="A35" s="13" t="str">
        <f t="shared" si="5"/>
        <v>Fri 09 May 25 - Combination 4s Premier - Angel Centre A vs Wadhurst</v>
      </c>
      <c r="B35" s="17">
        <v>45786</v>
      </c>
      <c r="C35" s="11" t="s">
        <v>52</v>
      </c>
      <c r="D35" s="9" t="s">
        <v>66</v>
      </c>
      <c r="E35" s="42" t="s">
        <v>106</v>
      </c>
      <c r="F35" s="9" t="s">
        <v>69</v>
      </c>
      <c r="G35" s="42" t="s">
        <v>112</v>
      </c>
      <c r="H35" s="13" t="str">
        <f t="shared" si="6"/>
        <v>Angel Centre A vs Wadhurst</v>
      </c>
      <c r="I35" s="9">
        <v>1</v>
      </c>
      <c r="K35" s="1" t="s">
        <v>51</v>
      </c>
      <c r="P35" s="23"/>
      <c r="Q35" s="31" t="str">
        <f>IF('4s Score Card'!H42="-","E",IF('4s Score Card'!I42="-","E",IF('4s Score Card'!H42='4s Score Card'!I42,"E",IF('4s Score Card'!H42="C","A",IF('4s Score Card'!I42="C","H",IF('4s Score Card'!H42&gt;'4s Score Card'!I42,"H","A"))))))</f>
        <v>E</v>
      </c>
      <c r="R35" s="32" t="str">
        <f>IF(Q35="E", "E",IF(Q35="H",1,0))</f>
        <v>E</v>
      </c>
      <c r="S35" s="35"/>
      <c r="T35" s="45" t="s">
        <v>183</v>
      </c>
      <c r="U35" s="47"/>
      <c r="V35" s="50" t="s">
        <v>195</v>
      </c>
      <c r="W35" s="50"/>
      <c r="X35" s="50" t="s">
        <v>195</v>
      </c>
      <c r="Y35" s="50"/>
      <c r="Z35" s="50" t="s">
        <v>195</v>
      </c>
      <c r="AA35" s="50"/>
      <c r="AB35" s="50" t="s">
        <v>195</v>
      </c>
      <c r="AC35" s="50"/>
      <c r="AD35" s="52"/>
      <c r="AE35" s="52"/>
      <c r="AF35" s="52"/>
      <c r="AG35" s="52"/>
      <c r="AH35" s="52"/>
      <c r="AI35" s="52"/>
      <c r="AJ35" s="52"/>
      <c r="AK35" s="52"/>
      <c r="AL35" s="50" t="s">
        <v>195</v>
      </c>
      <c r="AM35" s="50"/>
      <c r="AN35" s="50" t="s">
        <v>195</v>
      </c>
      <c r="AO35" s="50"/>
      <c r="AP35" s="50" t="s">
        <v>195</v>
      </c>
      <c r="AQ35" s="50"/>
      <c r="AR35" s="50" t="s">
        <v>195</v>
      </c>
      <c r="AS35" s="50"/>
      <c r="AT35" s="50" t="s">
        <v>195</v>
      </c>
      <c r="AU35" s="50"/>
      <c r="AV35" s="50" t="s">
        <v>195</v>
      </c>
      <c r="AW35" s="50"/>
      <c r="AX35" s="50" t="s">
        <v>195</v>
      </c>
      <c r="AY35" s="50"/>
      <c r="AZ35" s="50" t="s">
        <v>195</v>
      </c>
      <c r="BA35" s="50"/>
      <c r="BB35" s="50" t="s">
        <v>195</v>
      </c>
      <c r="BC35" s="50"/>
      <c r="BD35" s="50" t="s">
        <v>195</v>
      </c>
      <c r="BE35" s="50"/>
      <c r="BF35" s="50" t="s">
        <v>195</v>
      </c>
      <c r="BG35" s="50"/>
      <c r="BH35" s="50" t="s">
        <v>195</v>
      </c>
      <c r="BI35" s="50"/>
      <c r="BJ35" s="50" t="s">
        <v>195</v>
      </c>
      <c r="BK35" s="50"/>
      <c r="BL35" s="50" t="s">
        <v>195</v>
      </c>
      <c r="BM35" s="50"/>
      <c r="BN35" s="50" t="s">
        <v>195</v>
      </c>
      <c r="BO35" s="50"/>
      <c r="BP35" s="50"/>
      <c r="BQ35" s="50"/>
      <c r="BR35" s="50"/>
      <c r="BS35" s="50"/>
      <c r="BT35" s="50" t="s">
        <v>195</v>
      </c>
      <c r="BU35" s="50"/>
      <c r="BV35" s="50"/>
      <c r="BW35" s="50"/>
      <c r="BX35" s="50"/>
      <c r="BY35" s="50"/>
      <c r="BZ35" s="50" t="s">
        <v>195</v>
      </c>
      <c r="CA35" s="50"/>
      <c r="CB35" s="50"/>
      <c r="CC35" s="50"/>
      <c r="CD35" s="50"/>
      <c r="CE35" s="50"/>
      <c r="CF35" s="50"/>
      <c r="CG35" s="50"/>
      <c r="CH35" s="50" t="s">
        <v>195</v>
      </c>
      <c r="CI35" s="50"/>
      <c r="CJ35" s="50" t="s">
        <v>195</v>
      </c>
      <c r="CK35" s="50"/>
      <c r="CL35" s="50" t="s">
        <v>195</v>
      </c>
      <c r="CM35" s="50"/>
      <c r="CN35" s="50" t="s">
        <v>195</v>
      </c>
      <c r="CO35" s="50"/>
      <c r="CP35" s="50" t="s">
        <v>195</v>
      </c>
      <c r="CQ35" s="50"/>
      <c r="CR35" s="50" t="s">
        <v>195</v>
      </c>
      <c r="CS35" s="50"/>
      <c r="CT35" s="50" t="s">
        <v>195</v>
      </c>
      <c r="CU35" s="50"/>
      <c r="CV35" s="50"/>
      <c r="CW35" s="50"/>
      <c r="CX35" s="50" t="s">
        <v>195</v>
      </c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 t="s">
        <v>195</v>
      </c>
      <c r="DQ35" s="50"/>
      <c r="DR35" s="50" t="s">
        <v>195</v>
      </c>
      <c r="DS35" s="50"/>
      <c r="DT35" s="50" t="s">
        <v>195</v>
      </c>
      <c r="DU35" s="51"/>
      <c r="DV35" s="8" t="s">
        <v>967</v>
      </c>
      <c r="DW35" s="175">
        <v>12</v>
      </c>
      <c r="DX35" s="123" t="s">
        <v>990</v>
      </c>
      <c r="DY35" s="1">
        <v>-2</v>
      </c>
      <c r="DZ35" s="8" t="s">
        <v>967</v>
      </c>
      <c r="EA35" s="1">
        <v>12</v>
      </c>
      <c r="EB35" s="8" t="s">
        <v>1009</v>
      </c>
      <c r="EC35" s="1">
        <v>2</v>
      </c>
    </row>
    <row r="36" spans="1:133" x14ac:dyDescent="0.25">
      <c r="A36" s="68" t="s">
        <v>1159</v>
      </c>
      <c r="B36" s="69"/>
      <c r="C36" s="70"/>
      <c r="D36" s="40"/>
      <c r="E36" s="40"/>
      <c r="F36" s="40"/>
      <c r="G36" s="40"/>
      <c r="H36" s="13"/>
      <c r="I36" s="40"/>
      <c r="P36" s="23"/>
      <c r="Q36" s="33" t="str">
        <f>IF('4s Score Card'!H43="-","E",IF('4s Score Card'!I43="-","E",IF('4s Score Card'!H43='4s Score Card'!I43,"E",IF('4s Score Card'!H43="C","A",IF('4s Score Card'!I43="C","H",IF('4s Score Card'!H43&gt;'4s Score Card'!I43,"H","A"))))))</f>
        <v>E</v>
      </c>
      <c r="R36" s="35" t="str">
        <f>IF(Q36="E", "E",IF(Q36="H",1,0))</f>
        <v>E</v>
      </c>
      <c r="S36" s="35"/>
      <c r="T36" s="45" t="s">
        <v>183</v>
      </c>
      <c r="U36" s="47"/>
      <c r="V36" s="50"/>
      <c r="W36" s="54"/>
      <c r="X36" s="50"/>
      <c r="Y36" s="54"/>
      <c r="Z36" s="52"/>
      <c r="AA36" s="54"/>
      <c r="AB36" s="52"/>
      <c r="AC36" s="54"/>
      <c r="AD36" s="50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0"/>
      <c r="CW36" s="50"/>
      <c r="CX36" s="54"/>
      <c r="CY36" s="54"/>
      <c r="CZ36" s="50"/>
      <c r="DA36" s="50"/>
      <c r="DB36" s="54"/>
      <c r="DC36" s="54"/>
      <c r="DD36" s="50"/>
      <c r="DE36" s="50"/>
      <c r="DF36" s="50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0"/>
      <c r="DU36" s="51"/>
      <c r="DV36" s="8" t="s">
        <v>968</v>
      </c>
      <c r="DW36" s="175">
        <v>8</v>
      </c>
      <c r="DX36" s="123" t="s">
        <v>941</v>
      </c>
      <c r="DY36" s="1">
        <v>4</v>
      </c>
      <c r="DZ36" s="8" t="s">
        <v>968</v>
      </c>
      <c r="EA36" s="1">
        <v>10</v>
      </c>
      <c r="EB36" s="8" t="s">
        <v>1010</v>
      </c>
      <c r="EC36" s="1">
        <v>-12</v>
      </c>
    </row>
    <row r="37" spans="1:133" x14ac:dyDescent="0.25">
      <c r="A37" s="13" t="str">
        <f t="shared" ref="A37:A48" si="7">TEXT(B37,"ddd dd mmm yy")&amp;" - "&amp;C37&amp;" - "&amp;H37</f>
        <v>Fri 01 Nov 24 - Ladies' 4s Premier - Langton Green vs Wadhurst</v>
      </c>
      <c r="B37" s="17">
        <v>45597</v>
      </c>
      <c r="C37" s="11" t="s">
        <v>62</v>
      </c>
      <c r="D37" s="9" t="s">
        <v>71</v>
      </c>
      <c r="E37" s="42" t="s">
        <v>126</v>
      </c>
      <c r="F37" s="9" t="s">
        <v>69</v>
      </c>
      <c r="G37" s="42" t="s">
        <v>111</v>
      </c>
      <c r="H37" s="13" t="str">
        <f t="shared" ref="H37:H48" si="8">D37&amp;" vs "&amp;F37</f>
        <v>Langton Green vs Wadhurst</v>
      </c>
      <c r="I37" s="9">
        <v>2</v>
      </c>
      <c r="J37" s="48"/>
      <c r="K37" s="48"/>
      <c r="L37" s="48"/>
      <c r="M37" s="48"/>
      <c r="N37" s="48"/>
      <c r="O37" s="48"/>
      <c r="P37" s="6"/>
      <c r="Q37" s="33" t="str">
        <f>IF('4s Score Card'!H44="-","E",IF('4s Score Card'!I44="-","E",IF('4s Score Card'!H44="C","A",IF('4s Score Card'!I44="C","H",IF('4s Score Card'!H44&gt;'4s Score Card'!I44,"H","A")))))</f>
        <v>E</v>
      </c>
      <c r="R37" s="35" t="str">
        <f>IF(Q37="E", "E",IF(Q37="H",1,0))</f>
        <v>E</v>
      </c>
      <c r="S37" s="35"/>
      <c r="T37" s="45" t="s">
        <v>183</v>
      </c>
      <c r="U37" s="47"/>
      <c r="V37" s="50"/>
      <c r="W37" s="54"/>
      <c r="X37" s="50"/>
      <c r="Y37" s="54"/>
      <c r="Z37" s="52"/>
      <c r="AA37" s="54"/>
      <c r="AB37" s="52"/>
      <c r="AC37" s="54"/>
      <c r="AD37" s="50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0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0"/>
      <c r="DU37" s="51"/>
      <c r="DV37" s="8" t="s">
        <v>969</v>
      </c>
      <c r="DW37" s="175">
        <v>10</v>
      </c>
      <c r="DX37" s="123" t="s">
        <v>991</v>
      </c>
      <c r="DY37" s="1">
        <v>6</v>
      </c>
      <c r="DZ37" s="8" t="s">
        <v>969</v>
      </c>
      <c r="EA37" s="1">
        <v>8</v>
      </c>
      <c r="EB37" s="8" t="s">
        <v>1011</v>
      </c>
      <c r="EC37" s="1">
        <v>6</v>
      </c>
    </row>
    <row r="38" spans="1:133" x14ac:dyDescent="0.25">
      <c r="A38" s="13" t="str">
        <f t="shared" si="7"/>
        <v>Fri 08 Nov 24 - Ladies' 4s Premier - Angel Centre vs Westborough</v>
      </c>
      <c r="B38" s="17">
        <v>45604</v>
      </c>
      <c r="C38" s="11" t="s">
        <v>62</v>
      </c>
      <c r="D38" s="9" t="s">
        <v>76</v>
      </c>
      <c r="E38" s="42" t="s">
        <v>105</v>
      </c>
      <c r="F38" s="9" t="s">
        <v>77</v>
      </c>
      <c r="G38" s="42" t="s">
        <v>138</v>
      </c>
      <c r="H38" s="13" t="str">
        <f t="shared" si="8"/>
        <v>Angel Centre vs Westborough</v>
      </c>
      <c r="I38" s="9">
        <v>2</v>
      </c>
      <c r="Q38" s="36" t="str">
        <f>IF(R38="E","E",IF(R38&gt;1,"H","A"))</f>
        <v>E</v>
      </c>
      <c r="R38" s="38" t="str">
        <f>IF(R35="E","E",IF(R36="E","E",IF(R37="E","E",SUM(R35:R37))))</f>
        <v>E</v>
      </c>
      <c r="S38" s="35"/>
      <c r="T38" s="45" t="s">
        <v>925</v>
      </c>
      <c r="U38" s="47"/>
      <c r="V38" s="50"/>
      <c r="W38" s="54"/>
      <c r="X38" s="50"/>
      <c r="Y38" s="54"/>
      <c r="Z38" s="50"/>
      <c r="AA38" s="54"/>
      <c r="AB38" s="52"/>
      <c r="AC38" s="54"/>
      <c r="AD38" s="50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0"/>
      <c r="DU38" s="51"/>
      <c r="DV38" s="8" t="s">
        <v>970</v>
      </c>
      <c r="DW38" s="175">
        <v>14</v>
      </c>
      <c r="DX38" s="123" t="s">
        <v>992</v>
      </c>
      <c r="DY38" s="1">
        <v>2</v>
      </c>
      <c r="DZ38" s="8" t="s">
        <v>1227</v>
      </c>
      <c r="EA38" s="1">
        <v>12</v>
      </c>
      <c r="EB38" s="8" t="s">
        <v>1012</v>
      </c>
      <c r="EC38" s="1">
        <v>-12</v>
      </c>
    </row>
    <row r="39" spans="1:133" x14ac:dyDescent="0.25">
      <c r="A39" s="13" t="str">
        <f t="shared" si="7"/>
        <v>Mon 25 Nov 24 - Ladies' 4s Premier - Wadhurst vs Langton Green</v>
      </c>
      <c r="B39" s="17">
        <v>45621</v>
      </c>
      <c r="C39" s="11" t="s">
        <v>62</v>
      </c>
      <c r="D39" s="9" t="s">
        <v>69</v>
      </c>
      <c r="E39" s="42" t="s">
        <v>111</v>
      </c>
      <c r="F39" s="9" t="s">
        <v>71</v>
      </c>
      <c r="G39" s="42" t="s">
        <v>126</v>
      </c>
      <c r="H39" s="13" t="str">
        <f t="shared" si="8"/>
        <v>Wadhurst vs Langton Green</v>
      </c>
      <c r="I39" s="9">
        <v>2</v>
      </c>
      <c r="Q39" s="36"/>
      <c r="R39" s="37"/>
      <c r="S39" s="38"/>
      <c r="T39" s="46"/>
      <c r="U39" s="47"/>
      <c r="V39" s="50"/>
      <c r="W39" s="54"/>
      <c r="X39" s="50"/>
      <c r="Y39" s="54"/>
      <c r="Z39" s="50"/>
      <c r="AA39" s="54"/>
      <c r="AB39" s="52"/>
      <c r="AC39" s="54"/>
      <c r="AD39" s="50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0"/>
      <c r="DU39" s="51"/>
      <c r="DV39" s="8" t="s">
        <v>971</v>
      </c>
      <c r="DW39" s="175">
        <v>14</v>
      </c>
      <c r="DX39" s="123" t="s">
        <v>993</v>
      </c>
      <c r="DY39" s="1">
        <v>0</v>
      </c>
      <c r="DZ39" s="8" t="s">
        <v>970</v>
      </c>
      <c r="EA39" s="1">
        <v>14</v>
      </c>
      <c r="EB39" s="8" t="s">
        <v>1013</v>
      </c>
      <c r="EC39" s="1">
        <v>-10</v>
      </c>
    </row>
    <row r="40" spans="1:133" x14ac:dyDescent="0.25">
      <c r="A40" s="13" t="str">
        <f t="shared" si="7"/>
        <v>Mon 09 Dec 24 - Ladies' 4s Premier - Wadhurst vs Westborough</v>
      </c>
      <c r="B40" s="17">
        <v>45635</v>
      </c>
      <c r="C40" s="11" t="s">
        <v>62</v>
      </c>
      <c r="D40" s="9" t="s">
        <v>69</v>
      </c>
      <c r="E40" s="42" t="s">
        <v>111</v>
      </c>
      <c r="F40" s="9" t="s">
        <v>77</v>
      </c>
      <c r="G40" s="42" t="s">
        <v>138</v>
      </c>
      <c r="H40" s="13" t="str">
        <f t="shared" si="8"/>
        <v>Wadhurst vs Westborough</v>
      </c>
      <c r="I40" s="9">
        <v>2</v>
      </c>
      <c r="Q40" s="141"/>
      <c r="R40" s="142"/>
      <c r="S40" s="142"/>
      <c r="T40" s="147"/>
      <c r="U40" s="47"/>
      <c r="V40" s="50"/>
      <c r="W40" s="54"/>
      <c r="X40" s="50"/>
      <c r="Y40" s="54"/>
      <c r="Z40" s="52"/>
      <c r="AA40" s="54"/>
      <c r="AB40" s="52"/>
      <c r="AC40" s="54"/>
      <c r="AD40" s="50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0"/>
      <c r="DU40" s="51"/>
      <c r="DV40" s="122" t="s">
        <v>1174</v>
      </c>
      <c r="DW40" s="1"/>
      <c r="DX40" s="123" t="s">
        <v>942</v>
      </c>
      <c r="DY40" s="1">
        <v>-8</v>
      </c>
      <c r="DZ40" s="8" t="s">
        <v>971</v>
      </c>
      <c r="EA40" s="1">
        <v>14</v>
      </c>
      <c r="EB40" s="8" t="s">
        <v>1014</v>
      </c>
      <c r="EC40" s="1">
        <v>-12</v>
      </c>
    </row>
    <row r="41" spans="1:133" x14ac:dyDescent="0.25">
      <c r="A41" s="13" t="str">
        <f t="shared" si="7"/>
        <v>Mon 13 Jan 25 - Ladies' 4s Premier - Westborough vs Wadhurst</v>
      </c>
      <c r="B41" s="17">
        <v>45670</v>
      </c>
      <c r="C41" s="11" t="s">
        <v>62</v>
      </c>
      <c r="D41" s="9" t="s">
        <v>77</v>
      </c>
      <c r="E41" s="42" t="s">
        <v>138</v>
      </c>
      <c r="F41" s="9" t="s">
        <v>69</v>
      </c>
      <c r="G41" s="42" t="s">
        <v>111</v>
      </c>
      <c r="H41" s="13" t="str">
        <f t="shared" si="8"/>
        <v>Westborough vs Wadhurst</v>
      </c>
      <c r="I41" s="9">
        <v>2</v>
      </c>
      <c r="Q41" s="135">
        <f>COUNTIF('4s Score Card'!B33:I45,'4s Score Card'!B51)</f>
        <v>30</v>
      </c>
      <c r="R41" s="136">
        <f>COUNTIF('4s Score Card'!B33:I45,'4s Score Card'!C51)</f>
        <v>30</v>
      </c>
      <c r="S41" s="22"/>
      <c r="T41" s="148" t="s">
        <v>1190</v>
      </c>
      <c r="U41" s="47"/>
      <c r="V41" s="50"/>
      <c r="W41" s="54"/>
      <c r="X41" s="50"/>
      <c r="Y41" s="54"/>
      <c r="Z41" s="52"/>
      <c r="AA41" s="54"/>
      <c r="AB41" s="52"/>
      <c r="AC41" s="54"/>
      <c r="AD41" s="50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0"/>
      <c r="DU41" s="51"/>
      <c r="DV41" s="8" t="s">
        <v>996</v>
      </c>
      <c r="DW41" s="175">
        <v>4</v>
      </c>
      <c r="DX41" s="123" t="s">
        <v>994</v>
      </c>
      <c r="DY41" s="1">
        <v>8</v>
      </c>
      <c r="DZ41" s="122" t="s">
        <v>1174</v>
      </c>
      <c r="EA41" s="1"/>
      <c r="EB41" s="8" t="s">
        <v>1015</v>
      </c>
      <c r="EC41" s="1">
        <v>-2</v>
      </c>
    </row>
    <row r="42" spans="1:133" x14ac:dyDescent="0.25">
      <c r="A42" s="13" t="str">
        <f t="shared" si="7"/>
        <v>Fri 17 Jan 25 - Ladies' 4s Premier - Langton Green vs Westborough</v>
      </c>
      <c r="B42" s="17">
        <v>45674</v>
      </c>
      <c r="C42" s="11" t="s">
        <v>62</v>
      </c>
      <c r="D42" s="9" t="s">
        <v>71</v>
      </c>
      <c r="E42" s="42" t="s">
        <v>126</v>
      </c>
      <c r="F42" s="9" t="s">
        <v>77</v>
      </c>
      <c r="G42" s="42" t="s">
        <v>138</v>
      </c>
      <c r="H42" s="13" t="str">
        <f t="shared" si="8"/>
        <v>Langton Green vs Westborough</v>
      </c>
      <c r="I42" s="9">
        <v>2</v>
      </c>
      <c r="Q42" s="144"/>
      <c r="R42" s="22"/>
      <c r="S42" s="22"/>
      <c r="T42" s="149"/>
      <c r="U42" s="47"/>
      <c r="V42" s="50"/>
      <c r="W42" s="54"/>
      <c r="X42" s="50"/>
      <c r="Y42" s="54"/>
      <c r="Z42" s="52"/>
      <c r="AA42" s="54"/>
      <c r="AB42" s="53"/>
      <c r="AC42" s="54"/>
      <c r="AD42" s="50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0"/>
      <c r="DU42" s="51"/>
      <c r="DV42" s="8" t="s">
        <v>997</v>
      </c>
      <c r="DW42" s="175">
        <v>-4</v>
      </c>
      <c r="DX42" s="123" t="s">
        <v>995</v>
      </c>
      <c r="DY42" s="1">
        <v>8</v>
      </c>
      <c r="DZ42" s="8" t="s">
        <v>1228</v>
      </c>
      <c r="EA42" s="1">
        <v>6</v>
      </c>
      <c r="EB42" s="8" t="s">
        <v>1016</v>
      </c>
      <c r="EC42" s="1">
        <v>2</v>
      </c>
    </row>
    <row r="43" spans="1:133" x14ac:dyDescent="0.25">
      <c r="A43" s="13" t="str">
        <f t="shared" si="7"/>
        <v>Mon 20 Jan 25 - Ladies' 4s Premier - Wadhurst vs Angel Centre</v>
      </c>
      <c r="B43" s="17">
        <v>45677</v>
      </c>
      <c r="C43" s="11" t="s">
        <v>62</v>
      </c>
      <c r="D43" s="9" t="s">
        <v>69</v>
      </c>
      <c r="E43" s="42" t="s">
        <v>111</v>
      </c>
      <c r="F43" s="9" t="s">
        <v>76</v>
      </c>
      <c r="G43" s="42" t="s">
        <v>105</v>
      </c>
      <c r="H43" s="13" t="str">
        <f t="shared" si="8"/>
        <v>Wadhurst vs Angel Centre</v>
      </c>
      <c r="I43" s="9">
        <v>2</v>
      </c>
      <c r="Q43" s="137">
        <f>VLOOKUP('4s Score Card'!$A$2,Teams!A:I,9,FALSE)</f>
        <v>0</v>
      </c>
      <c r="R43" s="22"/>
      <c r="S43" s="22"/>
      <c r="T43" s="150" t="s">
        <v>1188</v>
      </c>
      <c r="U43" s="47"/>
      <c r="V43" s="50"/>
      <c r="W43" s="54"/>
      <c r="X43" s="50"/>
      <c r="Y43" s="54"/>
      <c r="Z43" s="50"/>
      <c r="AA43" s="54"/>
      <c r="AB43" s="52"/>
      <c r="AC43" s="54"/>
      <c r="AD43" s="50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0"/>
      <c r="DU43" s="51"/>
      <c r="DV43" s="8" t="s">
        <v>998</v>
      </c>
      <c r="DW43" s="175">
        <v>-2</v>
      </c>
      <c r="DZ43" s="8" t="s">
        <v>1136</v>
      </c>
      <c r="EA43" s="1">
        <v>0</v>
      </c>
      <c r="EB43" s="8" t="s">
        <v>1017</v>
      </c>
      <c r="EC43" s="1">
        <v>2</v>
      </c>
    </row>
    <row r="44" spans="1:133" x14ac:dyDescent="0.25">
      <c r="A44" s="13" t="str">
        <f t="shared" si="7"/>
        <v>Mon 27 Jan 25 - Ladies' 4s Premier - Westborough vs Langton Green</v>
      </c>
      <c r="B44" s="17">
        <v>45684</v>
      </c>
      <c r="C44" s="11" t="s">
        <v>62</v>
      </c>
      <c r="D44" s="9" t="s">
        <v>77</v>
      </c>
      <c r="E44" s="42" t="s">
        <v>138</v>
      </c>
      <c r="F44" s="9" t="s">
        <v>71</v>
      </c>
      <c r="G44" s="42" t="s">
        <v>126</v>
      </c>
      <c r="H44" s="13" t="str">
        <f t="shared" si="8"/>
        <v>Westborough vs Langton Green</v>
      </c>
      <c r="I44" s="9">
        <v>2</v>
      </c>
      <c r="Q44" s="146"/>
      <c r="R44" s="140"/>
      <c r="S44" s="140"/>
      <c r="T44" s="151"/>
      <c r="U44" s="47"/>
      <c r="V44" s="50"/>
      <c r="W44" s="54"/>
      <c r="X44" s="50"/>
      <c r="Y44" s="54"/>
      <c r="Z44" s="50"/>
      <c r="AA44" s="54"/>
      <c r="AB44" s="52"/>
      <c r="AC44" s="54"/>
      <c r="AD44" s="50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0"/>
      <c r="DU44" s="51"/>
      <c r="DV44" s="8" t="s">
        <v>1021</v>
      </c>
      <c r="DW44" s="175">
        <v>0</v>
      </c>
      <c r="DZ44" s="8" t="s">
        <v>1000</v>
      </c>
      <c r="EA44" s="1">
        <v>12</v>
      </c>
      <c r="EB44" s="122" t="s">
        <v>1171</v>
      </c>
      <c r="EC44" s="1"/>
    </row>
    <row r="45" spans="1:133" x14ac:dyDescent="0.25">
      <c r="A45" s="13" t="str">
        <f t="shared" si="7"/>
        <v>Fri 07 Feb 25 - Ladies' 4s Premier - Langton Green vs Angel Centre</v>
      </c>
      <c r="B45" s="17">
        <v>45695</v>
      </c>
      <c r="C45" s="11" t="s">
        <v>62</v>
      </c>
      <c r="D45" s="9" t="s">
        <v>71</v>
      </c>
      <c r="E45" s="42" t="s">
        <v>108</v>
      </c>
      <c r="F45" s="9" t="s">
        <v>76</v>
      </c>
      <c r="G45" s="42" t="s">
        <v>105</v>
      </c>
      <c r="H45" s="13" t="str">
        <f t="shared" si="8"/>
        <v>Langton Green vs Angel Centre</v>
      </c>
      <c r="I45" s="9">
        <v>2</v>
      </c>
      <c r="Q45" s="155" t="str">
        <f>'4s Score Card'!B13</f>
        <v>-</v>
      </c>
      <c r="R45" s="142" t="str">
        <f>'4s Score Card'!C14</f>
        <v xml:space="preserve"> </v>
      </c>
      <c r="S45" s="143"/>
      <c r="T45" s="148" t="s">
        <v>1189</v>
      </c>
      <c r="U45" s="47"/>
      <c r="V45" s="50"/>
      <c r="W45" s="54"/>
      <c r="X45" s="50"/>
      <c r="Y45" s="54"/>
      <c r="Z45" s="50"/>
      <c r="AA45" s="54"/>
      <c r="AB45" s="52"/>
      <c r="AC45" s="54"/>
      <c r="AD45" s="50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0"/>
      <c r="DU45" s="51"/>
      <c r="DV45" s="8" t="s">
        <v>1001</v>
      </c>
      <c r="DW45" s="175">
        <v>2</v>
      </c>
      <c r="DZ45" s="8" t="s">
        <v>1021</v>
      </c>
      <c r="EA45" s="1">
        <v>2</v>
      </c>
      <c r="EB45" s="8" t="s">
        <v>983</v>
      </c>
      <c r="EC45" s="1">
        <v>8</v>
      </c>
    </row>
    <row r="46" spans="1:133" x14ac:dyDescent="0.25">
      <c r="A46" s="13" t="str">
        <f t="shared" si="7"/>
        <v>Mon 10 Feb 25 - Ladies' 4s Premier - Westborough vs Angel Centre</v>
      </c>
      <c r="B46" s="17">
        <v>45698</v>
      </c>
      <c r="C46" s="11" t="s">
        <v>62</v>
      </c>
      <c r="D46" s="9" t="s">
        <v>77</v>
      </c>
      <c r="E46" s="42" t="s">
        <v>138</v>
      </c>
      <c r="F46" s="9" t="s">
        <v>76</v>
      </c>
      <c r="G46" s="42" t="s">
        <v>105</v>
      </c>
      <c r="H46" s="13" t="str">
        <f t="shared" si="8"/>
        <v>Westborough vs Angel Centre</v>
      </c>
      <c r="I46" s="9">
        <v>2</v>
      </c>
      <c r="Q46" s="138" t="str">
        <f>'4s Score Card'!B15</f>
        <v>-</v>
      </c>
      <c r="R46" s="22" t="str">
        <f>'4s Score Card'!C16</f>
        <v xml:space="preserve"> </v>
      </c>
      <c r="S46" s="29"/>
      <c r="T46" s="149"/>
      <c r="U46" s="47"/>
      <c r="V46" s="50"/>
      <c r="W46" s="54"/>
      <c r="X46" s="50"/>
      <c r="Y46" s="54"/>
      <c r="Z46" s="50"/>
      <c r="AA46" s="54"/>
      <c r="AB46" s="52"/>
      <c r="AC46" s="54"/>
      <c r="AD46" s="50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0"/>
      <c r="DU46" s="51"/>
      <c r="DV46" s="8" t="s">
        <v>1022</v>
      </c>
      <c r="DW46" s="175">
        <v>-2</v>
      </c>
      <c r="DZ46" s="8" t="s">
        <v>1001</v>
      </c>
      <c r="EA46" s="1">
        <v>6</v>
      </c>
      <c r="EB46" s="8" t="s">
        <v>984</v>
      </c>
      <c r="EC46" s="1">
        <v>10</v>
      </c>
    </row>
    <row r="47" spans="1:133" x14ac:dyDescent="0.25">
      <c r="A47" s="13" t="str">
        <f t="shared" si="7"/>
        <v>Fri 28 Feb 25 - Ladies' 4s Premier - Angel Centre vs Wadhurst</v>
      </c>
      <c r="B47" s="17">
        <v>45716</v>
      </c>
      <c r="C47" s="11" t="s">
        <v>62</v>
      </c>
      <c r="D47" s="9" t="s">
        <v>76</v>
      </c>
      <c r="E47" s="42" t="s">
        <v>105</v>
      </c>
      <c r="F47" s="9" t="s">
        <v>69</v>
      </c>
      <c r="G47" s="42" t="s">
        <v>111</v>
      </c>
      <c r="H47" s="13" t="str">
        <f t="shared" si="8"/>
        <v>Angel Centre vs Wadhurst</v>
      </c>
      <c r="I47" s="9">
        <v>2</v>
      </c>
      <c r="Q47" s="138" t="str">
        <f>'4s Score Card'!B17</f>
        <v>-</v>
      </c>
      <c r="R47" s="22" t="str">
        <f>'4s Score Card'!C18</f>
        <v xml:space="preserve"> </v>
      </c>
      <c r="S47" s="29"/>
      <c r="T47" s="149"/>
      <c r="U47" s="47"/>
      <c r="V47" s="50"/>
      <c r="W47" s="54"/>
      <c r="X47" s="50"/>
      <c r="Y47" s="54"/>
      <c r="Z47" s="53"/>
      <c r="AA47" s="54"/>
      <c r="AB47" s="52"/>
      <c r="AC47" s="54"/>
      <c r="AD47" s="50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0"/>
      <c r="DU47" s="51"/>
      <c r="DV47" s="8" t="s">
        <v>1023</v>
      </c>
      <c r="DW47" s="175">
        <v>-2</v>
      </c>
      <c r="DZ47" s="8" t="s">
        <v>1137</v>
      </c>
      <c r="EA47" s="1">
        <v>0</v>
      </c>
      <c r="EB47" s="8" t="s">
        <v>985</v>
      </c>
      <c r="EC47" s="1">
        <v>4</v>
      </c>
    </row>
    <row r="48" spans="1:133" x14ac:dyDescent="0.25">
      <c r="A48" s="13" t="str">
        <f t="shared" si="7"/>
        <v>Fri 28 Mar 25 - Ladies' 4s Premier - Angel Centre vs Langton Green</v>
      </c>
      <c r="B48" s="17">
        <v>45744</v>
      </c>
      <c r="C48" s="11" t="s">
        <v>62</v>
      </c>
      <c r="D48" s="9" t="s">
        <v>76</v>
      </c>
      <c r="E48" s="42" t="s">
        <v>105</v>
      </c>
      <c r="F48" s="9" t="s">
        <v>71</v>
      </c>
      <c r="G48" s="42" t="s">
        <v>126</v>
      </c>
      <c r="H48" s="13" t="str">
        <f t="shared" si="8"/>
        <v>Angel Centre vs Langton Green</v>
      </c>
      <c r="I48" s="9">
        <v>2</v>
      </c>
      <c r="Q48" s="138" t="str">
        <f>'4s Score Card'!B19</f>
        <v>-</v>
      </c>
      <c r="R48" s="22" t="str">
        <f>'4s Score Card'!C20</f>
        <v xml:space="preserve"> </v>
      </c>
      <c r="S48" s="29"/>
      <c r="T48" s="149"/>
      <c r="U48" s="47"/>
      <c r="V48" s="50"/>
      <c r="W48" s="54"/>
      <c r="X48" s="50"/>
      <c r="Y48" s="54"/>
      <c r="Z48" s="52"/>
      <c r="AA48" s="54"/>
      <c r="AB48" s="52"/>
      <c r="AC48" s="54"/>
      <c r="AD48" s="50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0"/>
      <c r="DU48" s="51"/>
      <c r="DV48" s="8" t="s">
        <v>1024</v>
      </c>
      <c r="DW48" s="175">
        <v>-2</v>
      </c>
      <c r="DZ48" s="8" t="s">
        <v>1023</v>
      </c>
      <c r="EA48" s="1">
        <v>0</v>
      </c>
      <c r="EB48" s="8" t="s">
        <v>986</v>
      </c>
      <c r="EC48" s="1">
        <v>0</v>
      </c>
    </row>
    <row r="49" spans="1:133" x14ac:dyDescent="0.25">
      <c r="A49" s="68" t="s">
        <v>1160</v>
      </c>
      <c r="B49" s="69"/>
      <c r="C49" s="70"/>
      <c r="D49" s="40"/>
      <c r="E49" s="40"/>
      <c r="F49" s="40"/>
      <c r="G49" s="40"/>
      <c r="H49" s="13"/>
      <c r="I49" s="40"/>
      <c r="Q49" s="138" t="str">
        <f>'4s Score Card'!H13</f>
        <v>-</v>
      </c>
      <c r="R49" s="22" t="str">
        <f>'4s Score Card'!I14</f>
        <v xml:space="preserve"> </v>
      </c>
      <c r="S49" s="29"/>
      <c r="T49" s="149"/>
      <c r="U49" s="47"/>
      <c r="V49" s="50"/>
      <c r="W49" s="54"/>
      <c r="X49" s="50"/>
      <c r="Y49" s="54"/>
      <c r="Z49" s="52"/>
      <c r="AA49" s="54"/>
      <c r="AB49" s="50"/>
      <c r="AC49" s="54"/>
      <c r="AD49" s="50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0"/>
      <c r="DU49" s="51"/>
      <c r="DV49" s="8" t="s">
        <v>1002</v>
      </c>
      <c r="DW49" s="175">
        <v>6</v>
      </c>
      <c r="DZ49" s="8" t="s">
        <v>1138</v>
      </c>
      <c r="EA49" s="1">
        <v>12</v>
      </c>
      <c r="EB49" s="8" t="s">
        <v>1018</v>
      </c>
      <c r="EC49" s="1">
        <v>6</v>
      </c>
    </row>
    <row r="50" spans="1:133" x14ac:dyDescent="0.25">
      <c r="A50" s="13" t="str">
        <f t="shared" ref="A50:A93" si="9">TEXT(B50,"ddd dd mmm yy")&amp;" - "&amp;C50&amp;" - "&amp;H50</f>
        <v>Thu 03 Oct 24 - Open 4s Premier - St. John's vs Angel Centre</v>
      </c>
      <c r="B50" s="17">
        <v>45568</v>
      </c>
      <c r="C50" s="11" t="s">
        <v>53</v>
      </c>
      <c r="D50" s="9" t="s">
        <v>82</v>
      </c>
      <c r="E50" s="42" t="s">
        <v>113</v>
      </c>
      <c r="F50" s="9" t="s">
        <v>76</v>
      </c>
      <c r="G50" s="42" t="s">
        <v>104</v>
      </c>
      <c r="H50" s="13" t="str">
        <f t="shared" ref="H50:H93" si="10">D50&amp;" vs "&amp;F50</f>
        <v>St. John's vs Angel Centre</v>
      </c>
      <c r="I50" s="9">
        <v>3</v>
      </c>
      <c r="Q50" s="138" t="str">
        <f>'4s Score Card'!H15</f>
        <v>-</v>
      </c>
      <c r="R50" s="22" t="str">
        <f>'4s Score Card'!I16</f>
        <v xml:space="preserve"> </v>
      </c>
      <c r="S50" s="29"/>
      <c r="T50" s="149"/>
      <c r="U50" s="47"/>
      <c r="V50" s="50"/>
      <c r="W50" s="54"/>
      <c r="X50" s="50"/>
      <c r="Y50" s="54"/>
      <c r="Z50" s="52"/>
      <c r="AA50" s="54"/>
      <c r="AB50" s="50"/>
      <c r="AC50" s="54"/>
      <c r="AD50" s="50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0"/>
      <c r="DU50" s="51"/>
      <c r="DV50" s="8" t="s">
        <v>1004</v>
      </c>
      <c r="DW50" s="175">
        <v>2</v>
      </c>
      <c r="DZ50" s="8" t="s">
        <v>1002</v>
      </c>
      <c r="EA50" s="1">
        <v>6</v>
      </c>
      <c r="EB50" s="8" t="s">
        <v>1019</v>
      </c>
      <c r="EC50" s="1">
        <v>2</v>
      </c>
    </row>
    <row r="51" spans="1:133" x14ac:dyDescent="0.25">
      <c r="A51" s="13" t="str">
        <f t="shared" si="9"/>
        <v>Thu 10 Oct 24 - Open 4s Premier - Sevenoaks vs Angel Centre</v>
      </c>
      <c r="B51" s="17">
        <v>45575</v>
      </c>
      <c r="C51" s="11" t="s">
        <v>53</v>
      </c>
      <c r="D51" s="9" t="s">
        <v>68</v>
      </c>
      <c r="E51" s="42" t="s">
        <v>107</v>
      </c>
      <c r="F51" s="9" t="s">
        <v>76</v>
      </c>
      <c r="G51" s="42" t="s">
        <v>104</v>
      </c>
      <c r="H51" s="13" t="str">
        <f t="shared" si="10"/>
        <v>Sevenoaks vs Angel Centre</v>
      </c>
      <c r="I51" s="9">
        <v>3</v>
      </c>
      <c r="Q51" s="138" t="str">
        <f>'4s Score Card'!H17</f>
        <v>-</v>
      </c>
      <c r="R51" s="22" t="str">
        <f>'4s Score Card'!I18</f>
        <v xml:space="preserve"> </v>
      </c>
      <c r="S51" s="29"/>
      <c r="T51" s="149"/>
      <c r="U51" s="47"/>
      <c r="V51" s="50"/>
      <c r="W51" s="54"/>
      <c r="X51" s="50"/>
      <c r="Y51" s="54"/>
      <c r="Z51" s="52"/>
      <c r="AA51" s="54"/>
      <c r="AB51" s="50"/>
      <c r="AC51" s="54"/>
      <c r="AD51" s="50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0"/>
      <c r="DU51" s="51"/>
      <c r="DV51" s="8" t="s">
        <v>1025</v>
      </c>
      <c r="DW51" s="175">
        <v>2</v>
      </c>
      <c r="DZ51" s="8" t="s">
        <v>1139</v>
      </c>
      <c r="EA51" s="1">
        <v>-2</v>
      </c>
      <c r="EB51" s="8" t="s">
        <v>1020</v>
      </c>
      <c r="EC51" s="1">
        <v>4</v>
      </c>
    </row>
    <row r="52" spans="1:133" x14ac:dyDescent="0.25">
      <c r="A52" s="13" t="str">
        <f t="shared" si="9"/>
        <v>Fri 18 Oct 24 - Open 4s Premier - Hildenborough vs Trident</v>
      </c>
      <c r="B52" s="17">
        <v>45583</v>
      </c>
      <c r="C52" s="11" t="s">
        <v>53</v>
      </c>
      <c r="D52" s="9" t="s">
        <v>78</v>
      </c>
      <c r="E52" s="42" t="s">
        <v>116</v>
      </c>
      <c r="F52" s="9" t="s">
        <v>70</v>
      </c>
      <c r="G52" s="42" t="s">
        <v>119</v>
      </c>
      <c r="H52" s="13" t="str">
        <f t="shared" si="10"/>
        <v>Hildenborough vs Trident</v>
      </c>
      <c r="I52" s="9">
        <v>3</v>
      </c>
      <c r="Q52" s="138" t="str">
        <f>'4s Score Card'!H19</f>
        <v>-</v>
      </c>
      <c r="R52" s="22" t="str">
        <f>'4s Score Card'!I20</f>
        <v xml:space="preserve"> </v>
      </c>
      <c r="S52" s="29"/>
      <c r="T52" s="149"/>
      <c r="U52" s="47"/>
      <c r="V52" s="50"/>
      <c r="W52" s="54"/>
      <c r="X52" s="50"/>
      <c r="Y52" s="54"/>
      <c r="Z52" s="52"/>
      <c r="AA52" s="54"/>
      <c r="AB52" s="50"/>
      <c r="AC52" s="54"/>
      <c r="AD52" s="50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0"/>
      <c r="DU52" s="51"/>
      <c r="DV52" s="122" t="s">
        <v>1175</v>
      </c>
      <c r="DW52" s="1"/>
      <c r="DZ52" s="8" t="s">
        <v>1004</v>
      </c>
      <c r="EA52" s="1">
        <v>2</v>
      </c>
    </row>
    <row r="53" spans="1:133" x14ac:dyDescent="0.25">
      <c r="A53" s="13" t="str">
        <f t="shared" si="9"/>
        <v>Fri 25 Oct 24 - Open 4s Premier - Hildenborough vs Wadhurst</v>
      </c>
      <c r="B53" s="17">
        <v>45590</v>
      </c>
      <c r="C53" s="11" t="s">
        <v>53</v>
      </c>
      <c r="D53" s="9" t="s">
        <v>78</v>
      </c>
      <c r="E53" s="42" t="s">
        <v>116</v>
      </c>
      <c r="F53" s="9" t="s">
        <v>69</v>
      </c>
      <c r="G53" s="42" t="s">
        <v>110</v>
      </c>
      <c r="H53" s="13" t="str">
        <f t="shared" si="10"/>
        <v>Hildenborough vs Wadhurst</v>
      </c>
      <c r="I53" s="9">
        <v>3</v>
      </c>
      <c r="Q53" s="144"/>
      <c r="R53" s="22"/>
      <c r="S53" s="29"/>
      <c r="T53" s="149"/>
      <c r="U53" s="47"/>
      <c r="V53" s="50"/>
      <c r="W53" s="54"/>
      <c r="X53" s="50"/>
      <c r="Y53" s="54"/>
      <c r="Z53" s="52"/>
      <c r="AA53" s="54"/>
      <c r="AB53" s="50"/>
      <c r="AC53" s="54"/>
      <c r="AD53" s="50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0"/>
      <c r="DU53" s="51"/>
      <c r="DV53" s="8" t="s">
        <v>1026</v>
      </c>
      <c r="DW53" s="175">
        <v>8</v>
      </c>
      <c r="DZ53" s="8" t="s">
        <v>1025</v>
      </c>
      <c r="EA53" s="1">
        <v>2</v>
      </c>
    </row>
    <row r="54" spans="1:133" x14ac:dyDescent="0.25">
      <c r="A54" s="13" t="str">
        <f t="shared" si="9"/>
        <v>Fri 25 Oct 24 - Open 4s Premier - Langton Green vs Angel Centre</v>
      </c>
      <c r="B54" s="17">
        <v>45590</v>
      </c>
      <c r="C54" s="11" t="s">
        <v>53</v>
      </c>
      <c r="D54" s="9" t="s">
        <v>71</v>
      </c>
      <c r="E54" s="42" t="s">
        <v>125</v>
      </c>
      <c r="F54" s="9" t="s">
        <v>76</v>
      </c>
      <c r="G54" s="42" t="s">
        <v>104</v>
      </c>
      <c r="H54" s="13" t="str">
        <f t="shared" si="10"/>
        <v>Langton Green vs Angel Centre</v>
      </c>
      <c r="I54" s="9">
        <v>3</v>
      </c>
      <c r="Q54" s="138"/>
      <c r="R54" s="22" t="s">
        <v>2</v>
      </c>
      <c r="S54" s="29" t="s">
        <v>3</v>
      </c>
      <c r="T54" s="149"/>
      <c r="U54" s="47"/>
      <c r="V54" s="50"/>
      <c r="W54" s="54"/>
      <c r="X54" s="50"/>
      <c r="Y54" s="54"/>
      <c r="Z54" s="52"/>
      <c r="AA54" s="54"/>
      <c r="AB54" s="50"/>
      <c r="AC54" s="54"/>
      <c r="AD54" s="50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0"/>
      <c r="DU54" s="51"/>
      <c r="DV54" s="8" t="s">
        <v>1006</v>
      </c>
      <c r="DW54" s="175">
        <v>0</v>
      </c>
      <c r="DZ54" s="122" t="s">
        <v>1179</v>
      </c>
      <c r="EA54" s="1"/>
    </row>
    <row r="55" spans="1:133" x14ac:dyDescent="0.25">
      <c r="A55" s="13" t="str">
        <f t="shared" si="9"/>
        <v>Wed 30 Oct 24 - Open 4s Premier - Wadhurst vs Angel Centre</v>
      </c>
      <c r="B55" s="17">
        <v>45595</v>
      </c>
      <c r="C55" s="11" t="s">
        <v>53</v>
      </c>
      <c r="D55" s="9" t="s">
        <v>69</v>
      </c>
      <c r="E55" s="42" t="s">
        <v>110</v>
      </c>
      <c r="F55" s="9" t="s">
        <v>76</v>
      </c>
      <c r="G55" s="42" t="s">
        <v>104</v>
      </c>
      <c r="H55" s="13" t="str">
        <f t="shared" si="10"/>
        <v>Wadhurst vs Angel Centre</v>
      </c>
      <c r="I55" s="9">
        <v>3</v>
      </c>
      <c r="Q55" s="138" t="s">
        <v>1182</v>
      </c>
      <c r="R55" s="22" t="e">
        <f>(R45+R46)/2</f>
        <v>#VALUE!</v>
      </c>
      <c r="S55" s="29" t="e">
        <f>(R49+R50)/2</f>
        <v>#VALUE!</v>
      </c>
      <c r="T55" s="149"/>
      <c r="U55" s="47"/>
      <c r="V55" s="50"/>
      <c r="W55" s="54"/>
      <c r="X55" s="50"/>
      <c r="Y55" s="54"/>
      <c r="Z55" s="52"/>
      <c r="AA55" s="54"/>
      <c r="AB55" s="50"/>
      <c r="AC55" s="54"/>
      <c r="AD55" s="50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0"/>
      <c r="DU55" s="51"/>
      <c r="DV55" s="8" t="s">
        <v>1007</v>
      </c>
      <c r="DW55" s="175">
        <v>2</v>
      </c>
      <c r="DZ55" s="174" t="s">
        <v>1217</v>
      </c>
      <c r="EA55" s="1">
        <v>-2</v>
      </c>
    </row>
    <row r="56" spans="1:133" x14ac:dyDescent="0.25">
      <c r="A56" s="13" t="str">
        <f t="shared" si="9"/>
        <v>Fri 01 Nov 24 - Open 4s Premier - Angel Centre vs St. John's</v>
      </c>
      <c r="B56" s="17">
        <v>45597</v>
      </c>
      <c r="C56" s="11" t="s">
        <v>53</v>
      </c>
      <c r="D56" s="9" t="s">
        <v>76</v>
      </c>
      <c r="E56" s="42" t="s">
        <v>104</v>
      </c>
      <c r="F56" s="9" t="s">
        <v>82</v>
      </c>
      <c r="G56" s="42" t="s">
        <v>113</v>
      </c>
      <c r="H56" s="13" t="str">
        <f t="shared" si="10"/>
        <v>Angel Centre vs St. John's</v>
      </c>
      <c r="I56" s="9">
        <v>3</v>
      </c>
      <c r="Q56" s="138" t="s">
        <v>1183</v>
      </c>
      <c r="R56" s="22" t="e">
        <f>(R47+R48)/2</f>
        <v>#VALUE!</v>
      </c>
      <c r="S56" s="29" t="e">
        <f>(R51+R52)/2</f>
        <v>#VALUE!</v>
      </c>
      <c r="T56" s="149"/>
      <c r="U56" s="47"/>
      <c r="V56" s="50"/>
      <c r="W56" s="54"/>
      <c r="X56" s="50"/>
      <c r="Y56" s="54"/>
      <c r="Z56" s="52"/>
      <c r="AA56" s="54"/>
      <c r="AB56" s="50"/>
      <c r="AC56" s="54"/>
      <c r="AD56" s="50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0"/>
      <c r="DU56" s="51"/>
      <c r="DV56" s="8" t="s">
        <v>1027</v>
      </c>
      <c r="DW56" s="175">
        <v>4</v>
      </c>
      <c r="DZ56" s="8" t="s">
        <v>1140</v>
      </c>
      <c r="EA56" s="1">
        <v>12</v>
      </c>
    </row>
    <row r="57" spans="1:133" x14ac:dyDescent="0.25">
      <c r="A57" s="13" t="str">
        <f t="shared" si="9"/>
        <v>Fri 01 Nov 24 - Open 4s Premier - Hildenborough vs Langton Green</v>
      </c>
      <c r="B57" s="17">
        <v>45597</v>
      </c>
      <c r="C57" s="11" t="s">
        <v>53</v>
      </c>
      <c r="D57" s="9" t="s">
        <v>78</v>
      </c>
      <c r="E57" s="42" t="s">
        <v>116</v>
      </c>
      <c r="F57" s="9" t="s">
        <v>71</v>
      </c>
      <c r="G57" s="42" t="s">
        <v>125</v>
      </c>
      <c r="H57" s="13" t="str">
        <f t="shared" si="10"/>
        <v>Hildenborough vs Langton Green</v>
      </c>
      <c r="I57" s="9">
        <v>3</v>
      </c>
      <c r="Q57" s="138" t="s">
        <v>1184</v>
      </c>
      <c r="R57" s="22" t="e">
        <f>(R45+R47)/2</f>
        <v>#VALUE!</v>
      </c>
      <c r="S57" s="29" t="e">
        <f>(R49+R51)/2</f>
        <v>#VALUE!</v>
      </c>
      <c r="T57" s="149"/>
      <c r="U57" s="47"/>
      <c r="V57" s="50"/>
      <c r="W57" s="54"/>
      <c r="X57" s="50"/>
      <c r="Y57" s="54"/>
      <c r="Z57" s="52"/>
      <c r="AA57" s="54"/>
      <c r="AB57" s="50"/>
      <c r="AC57" s="54"/>
      <c r="AD57" s="50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0"/>
      <c r="DU57" s="51"/>
      <c r="DV57" s="8" t="s">
        <v>1028</v>
      </c>
      <c r="DW57" s="175">
        <v>-10</v>
      </c>
      <c r="DZ57" s="8" t="s">
        <v>1141</v>
      </c>
      <c r="EA57" s="1">
        <v>-2</v>
      </c>
    </row>
    <row r="58" spans="1:133" x14ac:dyDescent="0.25">
      <c r="A58" s="13" t="str">
        <f t="shared" si="9"/>
        <v>Fri 08 Nov 24 - Open 4s Premier - Langton Green vs Wadhurst</v>
      </c>
      <c r="B58" s="17">
        <v>45604</v>
      </c>
      <c r="C58" s="11" t="s">
        <v>53</v>
      </c>
      <c r="D58" s="9" t="s">
        <v>71</v>
      </c>
      <c r="E58" s="42" t="s">
        <v>125</v>
      </c>
      <c r="F58" s="9" t="s">
        <v>69</v>
      </c>
      <c r="G58" s="42" t="s">
        <v>110</v>
      </c>
      <c r="H58" s="13" t="str">
        <f t="shared" si="10"/>
        <v>Langton Green vs Wadhurst</v>
      </c>
      <c r="I58" s="9">
        <v>3</v>
      </c>
      <c r="Q58" s="138" t="s">
        <v>1185</v>
      </c>
      <c r="R58" s="22" t="e">
        <f>(R46+R48)/2</f>
        <v>#VALUE!</v>
      </c>
      <c r="S58" s="29" t="e">
        <f>(R50+R52)/2</f>
        <v>#VALUE!</v>
      </c>
      <c r="T58" s="149"/>
      <c r="U58" s="47"/>
      <c r="V58" s="50"/>
      <c r="W58" s="54"/>
      <c r="X58" s="50"/>
      <c r="Y58" s="54"/>
      <c r="Z58" s="52"/>
      <c r="AA58" s="54"/>
      <c r="AB58" s="50"/>
      <c r="AC58" s="54"/>
      <c r="AD58" s="50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0"/>
      <c r="DU58" s="51"/>
      <c r="DV58" s="177" t="s">
        <v>1226</v>
      </c>
      <c r="DW58" s="175">
        <v>-4</v>
      </c>
      <c r="DZ58" s="8" t="s">
        <v>1142</v>
      </c>
      <c r="EA58" s="1">
        <v>2</v>
      </c>
    </row>
    <row r="59" spans="1:133" x14ac:dyDescent="0.25">
      <c r="A59" s="13" t="str">
        <f t="shared" si="9"/>
        <v>Fri 22 Nov 24 - Open 4s Premier - Langton Green vs Trident</v>
      </c>
      <c r="B59" s="17">
        <v>45618</v>
      </c>
      <c r="C59" s="11" t="s">
        <v>53</v>
      </c>
      <c r="D59" s="9" t="s">
        <v>71</v>
      </c>
      <c r="E59" s="42" t="s">
        <v>125</v>
      </c>
      <c r="F59" s="9" t="s">
        <v>70</v>
      </c>
      <c r="G59" s="42" t="s">
        <v>119</v>
      </c>
      <c r="H59" s="13" t="str">
        <f t="shared" si="10"/>
        <v>Langton Green vs Trident</v>
      </c>
      <c r="I59" s="9">
        <v>3</v>
      </c>
      <c r="Q59" s="138" t="s">
        <v>1186</v>
      </c>
      <c r="R59" s="22" t="e">
        <f>(R45+R48)/2</f>
        <v>#VALUE!</v>
      </c>
      <c r="S59" s="29" t="e">
        <f>(R49+R52)/2</f>
        <v>#VALUE!</v>
      </c>
      <c r="T59" s="149"/>
      <c r="U59" s="47"/>
      <c r="V59" s="50"/>
      <c r="W59" s="54"/>
      <c r="X59" s="50"/>
      <c r="Y59" s="54"/>
      <c r="Z59" s="52"/>
      <c r="AA59" s="54"/>
      <c r="AB59" s="50"/>
      <c r="AC59" s="54"/>
      <c r="AD59" s="50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0"/>
      <c r="DU59" s="51"/>
      <c r="DV59" s="8" t="s">
        <v>1008</v>
      </c>
      <c r="DW59" s="175">
        <v>2</v>
      </c>
      <c r="DZ59" s="8" t="s">
        <v>1143</v>
      </c>
      <c r="EA59" s="1">
        <v>2</v>
      </c>
    </row>
    <row r="60" spans="1:133" x14ac:dyDescent="0.25">
      <c r="A60" s="13" t="str">
        <f t="shared" si="9"/>
        <v>Thu 28 Nov 24 - Open 4s Premier - St. John's vs Sevenoaks</v>
      </c>
      <c r="B60" s="17">
        <v>45624</v>
      </c>
      <c r="C60" s="11" t="s">
        <v>53</v>
      </c>
      <c r="D60" s="9" t="s">
        <v>82</v>
      </c>
      <c r="E60" s="42" t="s">
        <v>113</v>
      </c>
      <c r="F60" s="9" t="s">
        <v>68</v>
      </c>
      <c r="G60" s="42" t="s">
        <v>107</v>
      </c>
      <c r="H60" s="13" t="str">
        <f t="shared" si="10"/>
        <v>St. John's vs Sevenoaks</v>
      </c>
      <c r="I60" s="9">
        <v>3</v>
      </c>
      <c r="Q60" s="139" t="s">
        <v>1187</v>
      </c>
      <c r="R60" s="140" t="e">
        <f>(R46+R47)/2</f>
        <v>#VALUE!</v>
      </c>
      <c r="S60" s="145" t="e">
        <f>(R50+R51)/2</f>
        <v>#VALUE!</v>
      </c>
      <c r="T60" s="151"/>
      <c r="U60" s="47"/>
      <c r="V60" s="50"/>
      <c r="W60" s="54"/>
      <c r="X60" s="50"/>
      <c r="Y60" s="54"/>
      <c r="Z60" s="52"/>
      <c r="AA60" s="54"/>
      <c r="AB60" s="50"/>
      <c r="AC60" s="54"/>
      <c r="AD60" s="50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0"/>
      <c r="DU60" s="51"/>
      <c r="DV60" s="8" t="s">
        <v>1009</v>
      </c>
      <c r="DW60" s="175">
        <v>0</v>
      </c>
      <c r="DZ60" s="8" t="s">
        <v>1144</v>
      </c>
      <c r="EA60" s="1">
        <v>0</v>
      </c>
    </row>
    <row r="61" spans="1:133" x14ac:dyDescent="0.25">
      <c r="A61" s="13" t="str">
        <f t="shared" si="9"/>
        <v>Fri 29 Nov 24 - Open 4s Premier - Angel Centre vs Langton Green</v>
      </c>
      <c r="B61" s="17">
        <v>45625</v>
      </c>
      <c r="C61" s="11" t="s">
        <v>53</v>
      </c>
      <c r="D61" s="9" t="s">
        <v>76</v>
      </c>
      <c r="E61" s="42" t="s">
        <v>104</v>
      </c>
      <c r="F61" s="9" t="s">
        <v>71</v>
      </c>
      <c r="G61" s="42" t="s">
        <v>125</v>
      </c>
      <c r="H61" s="13" t="str">
        <f t="shared" si="10"/>
        <v>Angel Centre vs Langton Green</v>
      </c>
      <c r="I61" s="9">
        <v>3</v>
      </c>
      <c r="U61" s="47"/>
      <c r="V61" s="50"/>
      <c r="W61" s="54"/>
      <c r="X61" s="50"/>
      <c r="Y61" s="54"/>
      <c r="Z61" s="52"/>
      <c r="AA61" s="54"/>
      <c r="AB61" s="50"/>
      <c r="AC61" s="54"/>
      <c r="AD61" s="50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0"/>
      <c r="DU61" s="51"/>
      <c r="DV61" s="8" t="s">
        <v>1029</v>
      </c>
      <c r="DW61" s="175">
        <v>4</v>
      </c>
      <c r="DZ61" s="8" t="s">
        <v>1145</v>
      </c>
      <c r="EA61" s="1">
        <v>-8</v>
      </c>
    </row>
    <row r="62" spans="1:133" x14ac:dyDescent="0.25">
      <c r="A62" s="13" t="str">
        <f t="shared" si="9"/>
        <v>Wed 11 Dec 24 - Open 4s Premier - Wadhurst vs Langton Green</v>
      </c>
      <c r="B62" s="17">
        <v>45637</v>
      </c>
      <c r="C62" s="11" t="s">
        <v>53</v>
      </c>
      <c r="D62" s="9" t="s">
        <v>69</v>
      </c>
      <c r="E62" s="42" t="s">
        <v>110</v>
      </c>
      <c r="F62" s="9" t="s">
        <v>71</v>
      </c>
      <c r="G62" s="42" t="s">
        <v>125</v>
      </c>
      <c r="H62" s="13" t="str">
        <f t="shared" si="10"/>
        <v>Wadhurst vs Langton Green</v>
      </c>
      <c r="I62" s="9">
        <v>3</v>
      </c>
      <c r="U62" s="47"/>
      <c r="V62" s="50"/>
      <c r="W62" s="54"/>
      <c r="X62" s="50"/>
      <c r="Y62" s="54"/>
      <c r="Z62" s="52"/>
      <c r="AA62" s="54"/>
      <c r="AB62" s="50"/>
      <c r="AC62" s="54"/>
      <c r="AD62" s="50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0"/>
      <c r="DU62" s="51"/>
      <c r="DV62" s="8" t="s">
        <v>1030</v>
      </c>
      <c r="DW62" s="175">
        <v>-8</v>
      </c>
      <c r="DZ62" s="8" t="s">
        <v>1146</v>
      </c>
      <c r="EA62" s="1">
        <v>-2</v>
      </c>
    </row>
    <row r="63" spans="1:133" x14ac:dyDescent="0.25">
      <c r="A63" s="13" t="str">
        <f t="shared" si="9"/>
        <v>Thu 12 Dec 24 - Open 4s Premier - Sevenoaks vs Trident</v>
      </c>
      <c r="B63" s="17">
        <v>45638</v>
      </c>
      <c r="C63" s="11" t="s">
        <v>53</v>
      </c>
      <c r="D63" s="9" t="s">
        <v>68</v>
      </c>
      <c r="E63" s="42" t="s">
        <v>107</v>
      </c>
      <c r="F63" s="9" t="s">
        <v>70</v>
      </c>
      <c r="G63" s="42" t="s">
        <v>119</v>
      </c>
      <c r="H63" s="13" t="str">
        <f t="shared" si="10"/>
        <v>Sevenoaks vs Trident</v>
      </c>
      <c r="I63" s="9">
        <v>3</v>
      </c>
      <c r="U63" s="47"/>
      <c r="V63" s="50"/>
      <c r="W63" s="54"/>
      <c r="X63" s="50"/>
      <c r="Y63" s="54"/>
      <c r="Z63" s="52"/>
      <c r="AA63" s="54"/>
      <c r="AB63" s="50"/>
      <c r="AC63" s="54"/>
      <c r="AD63" s="50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0"/>
      <c r="DU63" s="51"/>
      <c r="DV63" s="8" t="s">
        <v>1031</v>
      </c>
      <c r="DW63" s="175">
        <v>4</v>
      </c>
      <c r="DZ63" s="8" t="s">
        <v>1147</v>
      </c>
      <c r="EA63" s="1">
        <v>-4</v>
      </c>
    </row>
    <row r="64" spans="1:133" x14ac:dyDescent="0.25">
      <c r="A64" s="13" t="str">
        <f t="shared" si="9"/>
        <v>Fri 13 Dec 24 - Open 4s Premier - Hildenborough vs Angel Centre</v>
      </c>
      <c r="B64" s="17">
        <v>45639</v>
      </c>
      <c r="C64" s="11" t="s">
        <v>53</v>
      </c>
      <c r="D64" s="9" t="s">
        <v>78</v>
      </c>
      <c r="E64" s="42" t="s">
        <v>116</v>
      </c>
      <c r="F64" s="9" t="s">
        <v>76</v>
      </c>
      <c r="G64" s="42" t="s">
        <v>104</v>
      </c>
      <c r="H64" s="13" t="str">
        <f t="shared" si="10"/>
        <v>Hildenborough vs Angel Centre</v>
      </c>
      <c r="I64" s="9">
        <v>3</v>
      </c>
      <c r="U64" s="47"/>
      <c r="V64" s="50"/>
      <c r="W64" s="54"/>
      <c r="X64" s="50"/>
      <c r="Y64" s="54"/>
      <c r="Z64" s="52"/>
      <c r="AA64" s="54"/>
      <c r="AB64" s="50"/>
      <c r="AC64" s="54"/>
      <c r="AD64" s="50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0"/>
      <c r="DU64" s="51"/>
      <c r="DV64" s="8" t="s">
        <v>1032</v>
      </c>
      <c r="DW64" s="175">
        <v>-4</v>
      </c>
      <c r="DZ64" s="8" t="s">
        <v>1148</v>
      </c>
      <c r="EA64" s="1">
        <v>0</v>
      </c>
    </row>
    <row r="65" spans="1:131" x14ac:dyDescent="0.25">
      <c r="A65" s="13" t="str">
        <f t="shared" si="9"/>
        <v>Fri 03 Jan 25 - Open 4s Premier - Hildenborough vs Sevenoaks</v>
      </c>
      <c r="B65" s="17">
        <v>45660</v>
      </c>
      <c r="C65" s="11" t="s">
        <v>53</v>
      </c>
      <c r="D65" s="9" t="s">
        <v>78</v>
      </c>
      <c r="E65" s="42" t="s">
        <v>116</v>
      </c>
      <c r="F65" s="9" t="s">
        <v>68</v>
      </c>
      <c r="G65" s="42" t="s">
        <v>107</v>
      </c>
      <c r="H65" s="13" t="str">
        <f t="shared" si="10"/>
        <v>Hildenborough vs Sevenoaks</v>
      </c>
      <c r="I65" s="9">
        <v>3</v>
      </c>
      <c r="U65" s="47"/>
      <c r="V65" s="50"/>
      <c r="W65" s="54"/>
      <c r="X65" s="50"/>
      <c r="Y65" s="54"/>
      <c r="Z65" s="52"/>
      <c r="AA65" s="54"/>
      <c r="AB65" s="50"/>
      <c r="AC65" s="54"/>
      <c r="AD65" s="50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0"/>
      <c r="DU65" s="51"/>
      <c r="DV65" s="8" t="s">
        <v>1014</v>
      </c>
      <c r="DW65" s="175">
        <v>-8</v>
      </c>
      <c r="DZ65" s="8" t="s">
        <v>1149</v>
      </c>
      <c r="EA65" s="1">
        <v>4</v>
      </c>
    </row>
    <row r="66" spans="1:131" x14ac:dyDescent="0.25">
      <c r="A66" s="13" t="str">
        <f t="shared" si="9"/>
        <v>Thu 09 Jan 25 - Open 4s Premier - St. John's vs Trident</v>
      </c>
      <c r="B66" s="17">
        <v>45666</v>
      </c>
      <c r="C66" s="11" t="s">
        <v>53</v>
      </c>
      <c r="D66" s="9" t="s">
        <v>82</v>
      </c>
      <c r="E66" s="42" t="s">
        <v>113</v>
      </c>
      <c r="F66" s="9" t="s">
        <v>70</v>
      </c>
      <c r="G66" s="42" t="s">
        <v>119</v>
      </c>
      <c r="H66" s="13" t="str">
        <f t="shared" si="10"/>
        <v>St. John's vs Trident</v>
      </c>
      <c r="I66" s="9">
        <v>3</v>
      </c>
      <c r="U66" s="47"/>
      <c r="V66" s="50"/>
      <c r="W66" s="54"/>
      <c r="X66" s="50"/>
      <c r="Y66" s="54"/>
      <c r="Z66" s="52"/>
      <c r="AA66" s="54"/>
      <c r="AB66" s="50"/>
      <c r="AC66" s="54"/>
      <c r="AD66" s="50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0"/>
      <c r="DU66" s="51"/>
      <c r="DV66" s="8" t="s">
        <v>1016</v>
      </c>
      <c r="DW66" s="175">
        <v>2</v>
      </c>
      <c r="DZ66" s="8" t="s">
        <v>1150</v>
      </c>
      <c r="EA66" s="1">
        <v>6</v>
      </c>
    </row>
    <row r="67" spans="1:131" x14ac:dyDescent="0.25">
      <c r="A67" s="13" t="str">
        <f t="shared" si="9"/>
        <v>Thu 16 Jan 25 - Open 4s Premier - St. John's vs Wadhurst</v>
      </c>
      <c r="B67" s="17">
        <v>45673</v>
      </c>
      <c r="C67" s="11" t="s">
        <v>53</v>
      </c>
      <c r="D67" s="9" t="s">
        <v>82</v>
      </c>
      <c r="E67" s="42" t="s">
        <v>113</v>
      </c>
      <c r="F67" s="9" t="s">
        <v>69</v>
      </c>
      <c r="G67" s="42" t="s">
        <v>110</v>
      </c>
      <c r="H67" s="13" t="str">
        <f t="shared" si="10"/>
        <v>St. John's vs Wadhurst</v>
      </c>
      <c r="I67" s="9">
        <v>3</v>
      </c>
      <c r="U67" s="47"/>
      <c r="V67" s="50"/>
      <c r="W67" s="54"/>
      <c r="X67" s="50"/>
      <c r="Y67" s="54"/>
      <c r="Z67" s="52"/>
      <c r="AA67" s="54"/>
      <c r="AB67" s="50"/>
      <c r="AC67" s="54"/>
      <c r="AD67" s="50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0"/>
      <c r="DU67" s="51"/>
      <c r="DV67" s="8" t="s">
        <v>1216</v>
      </c>
      <c r="DW67" s="175">
        <v>-2</v>
      </c>
      <c r="DZ67" s="122" t="s">
        <v>1175</v>
      </c>
      <c r="EA67" s="1"/>
    </row>
    <row r="68" spans="1:131" x14ac:dyDescent="0.25">
      <c r="A68" s="13" t="str">
        <f t="shared" si="9"/>
        <v>Sun 19 Jan 25 - Open 4s Premier - Trident vs Langton Green</v>
      </c>
      <c r="B68" s="17">
        <v>45676</v>
      </c>
      <c r="C68" s="11" t="s">
        <v>53</v>
      </c>
      <c r="D68" s="9" t="s">
        <v>70</v>
      </c>
      <c r="E68" s="42" t="s">
        <v>119</v>
      </c>
      <c r="F68" s="9" t="s">
        <v>71</v>
      </c>
      <c r="G68" s="42" t="s">
        <v>125</v>
      </c>
      <c r="H68" s="13" t="str">
        <f t="shared" si="10"/>
        <v>Trident vs Langton Green</v>
      </c>
      <c r="I68" s="9">
        <v>3</v>
      </c>
      <c r="U68" s="47"/>
      <c r="V68" s="50"/>
      <c r="W68" s="54"/>
      <c r="X68" s="50"/>
      <c r="Y68" s="54"/>
      <c r="Z68" s="52"/>
      <c r="AA68" s="54"/>
      <c r="AB68" s="50"/>
      <c r="AC68" s="54"/>
      <c r="AD68" s="50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0"/>
      <c r="DU68" s="51"/>
      <c r="DV68" s="8" t="s">
        <v>1017</v>
      </c>
      <c r="DW68" s="175">
        <v>2</v>
      </c>
      <c r="DZ68" s="8" t="s">
        <v>1010</v>
      </c>
      <c r="EA68" s="1">
        <v>-8</v>
      </c>
    </row>
    <row r="69" spans="1:131" x14ac:dyDescent="0.25">
      <c r="A69" s="13" t="str">
        <f t="shared" si="9"/>
        <v>Fri 24 Jan 25 - Open 4s Premier - Angel Centre vs Sevenoaks</v>
      </c>
      <c r="B69" s="17">
        <v>45681</v>
      </c>
      <c r="C69" s="11" t="s">
        <v>53</v>
      </c>
      <c r="D69" s="9" t="s">
        <v>76</v>
      </c>
      <c r="E69" s="42" t="s">
        <v>104</v>
      </c>
      <c r="F69" s="9" t="s">
        <v>68</v>
      </c>
      <c r="G69" s="42" t="s">
        <v>107</v>
      </c>
      <c r="H69" s="13" t="str">
        <f t="shared" si="10"/>
        <v>Angel Centre vs Sevenoaks</v>
      </c>
      <c r="I69" s="9">
        <v>3</v>
      </c>
      <c r="U69" s="47"/>
      <c r="V69" s="50"/>
      <c r="W69" s="54"/>
      <c r="X69" s="50"/>
      <c r="Y69" s="54"/>
      <c r="Z69" s="52"/>
      <c r="AA69" s="54"/>
      <c r="AB69" s="50"/>
      <c r="AC69" s="54"/>
      <c r="AD69" s="50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0"/>
      <c r="DU69" s="51"/>
      <c r="DV69" s="122" t="s">
        <v>1171</v>
      </c>
      <c r="DW69" s="1"/>
      <c r="DZ69" s="8" t="s">
        <v>1029</v>
      </c>
      <c r="EA69" s="1">
        <v>4</v>
      </c>
    </row>
    <row r="70" spans="1:131" x14ac:dyDescent="0.25">
      <c r="A70" s="13" t="str">
        <f t="shared" si="9"/>
        <v>Fri 31 Jan 25 - Open 4s Premier - Angel Centre vs Trident</v>
      </c>
      <c r="B70" s="17">
        <v>45688</v>
      </c>
      <c r="C70" s="11" t="s">
        <v>53</v>
      </c>
      <c r="D70" s="9" t="s">
        <v>76</v>
      </c>
      <c r="E70" s="42" t="s">
        <v>104</v>
      </c>
      <c r="F70" s="9" t="s">
        <v>70</v>
      </c>
      <c r="G70" s="42" t="s">
        <v>119</v>
      </c>
      <c r="H70" s="13" t="str">
        <f t="shared" si="10"/>
        <v>Angel Centre vs Trident</v>
      </c>
      <c r="I70" s="9">
        <v>3</v>
      </c>
      <c r="U70" s="47"/>
      <c r="V70" s="50"/>
      <c r="W70" s="54"/>
      <c r="X70" s="50"/>
      <c r="Y70" s="54"/>
      <c r="Z70" s="52"/>
      <c r="AA70" s="54"/>
      <c r="AB70" s="50"/>
      <c r="AC70" s="54"/>
      <c r="AD70" s="50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0"/>
      <c r="DU70" s="51"/>
      <c r="DV70" s="8" t="s">
        <v>983</v>
      </c>
      <c r="DW70" s="175">
        <v>8</v>
      </c>
      <c r="DZ70" s="8" t="s">
        <v>1011</v>
      </c>
      <c r="EA70" s="1">
        <v>6</v>
      </c>
    </row>
    <row r="71" spans="1:131" x14ac:dyDescent="0.25">
      <c r="A71" s="13" t="str">
        <f t="shared" si="9"/>
        <v>Wed 05 Feb 25 - Open 4s Premier - Wadhurst vs Trident</v>
      </c>
      <c r="B71" s="17">
        <v>45693</v>
      </c>
      <c r="C71" s="11" t="s">
        <v>53</v>
      </c>
      <c r="D71" s="9" t="s">
        <v>69</v>
      </c>
      <c r="E71" s="42" t="s">
        <v>110</v>
      </c>
      <c r="F71" s="9" t="s">
        <v>70</v>
      </c>
      <c r="G71" s="42" t="s">
        <v>119</v>
      </c>
      <c r="H71" s="13" t="str">
        <f t="shared" si="10"/>
        <v>Wadhurst vs Trident</v>
      </c>
      <c r="I71" s="9">
        <v>3</v>
      </c>
      <c r="U71" s="47"/>
      <c r="V71" s="50"/>
      <c r="W71" s="54"/>
      <c r="X71" s="50"/>
      <c r="Y71" s="54"/>
      <c r="Z71" s="52"/>
      <c r="AA71" s="54"/>
      <c r="AB71" s="50"/>
      <c r="AC71" s="54"/>
      <c r="AD71" s="50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0"/>
      <c r="DU71" s="51"/>
      <c r="DV71" s="8" t="s">
        <v>1214</v>
      </c>
      <c r="DW71" s="175">
        <v>6</v>
      </c>
      <c r="DZ71" s="8" t="s">
        <v>1030</v>
      </c>
      <c r="EA71" s="1">
        <v>-8</v>
      </c>
    </row>
    <row r="72" spans="1:131" x14ac:dyDescent="0.25">
      <c r="A72" s="13"/>
      <c r="B72" s="17"/>
      <c r="C72" s="11"/>
      <c r="D72" s="9"/>
      <c r="E72" s="42"/>
      <c r="F72" s="9"/>
      <c r="G72" s="42"/>
      <c r="H72" s="13"/>
      <c r="I72" s="9"/>
      <c r="U72" s="47"/>
      <c r="V72" s="50"/>
      <c r="W72" s="54"/>
      <c r="X72" s="50"/>
      <c r="Y72" s="54"/>
      <c r="Z72" s="52"/>
      <c r="AA72" s="54"/>
      <c r="AB72" s="50"/>
      <c r="AC72" s="54"/>
      <c r="AD72" s="50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0"/>
      <c r="DU72" s="51"/>
      <c r="DV72" s="8" t="s">
        <v>984</v>
      </c>
      <c r="DW72" s="175">
        <v>12</v>
      </c>
      <c r="DZ72" s="8" t="s">
        <v>1031</v>
      </c>
      <c r="EA72" s="1">
        <v>4</v>
      </c>
    </row>
    <row r="73" spans="1:131" x14ac:dyDescent="0.25">
      <c r="A73" s="13"/>
      <c r="B73" s="17"/>
      <c r="C73" s="11"/>
      <c r="D73" s="9"/>
      <c r="E73" s="42"/>
      <c r="F73" s="9"/>
      <c r="G73" s="42"/>
      <c r="H73" s="13"/>
      <c r="I73" s="9"/>
      <c r="U73" s="47"/>
      <c r="V73" s="50"/>
      <c r="W73" s="54"/>
      <c r="X73" s="50"/>
      <c r="Y73" s="54"/>
      <c r="Z73" s="52"/>
      <c r="AA73" s="54"/>
      <c r="AB73" s="50"/>
      <c r="AC73" s="54"/>
      <c r="AD73" s="50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0"/>
      <c r="DU73" s="51"/>
      <c r="DV73" s="8" t="s">
        <v>985</v>
      </c>
      <c r="DW73" s="175">
        <v>4</v>
      </c>
      <c r="DZ73" s="8" t="s">
        <v>1151</v>
      </c>
      <c r="EA73" s="1">
        <v>8</v>
      </c>
    </row>
    <row r="74" spans="1:131" x14ac:dyDescent="0.25">
      <c r="A74" s="13" t="str">
        <f t="shared" si="9"/>
        <v>Fri 07 Feb 25 - Open 4s Premier - Angel Centre vs Hildenborough</v>
      </c>
      <c r="B74" s="17">
        <v>45695</v>
      </c>
      <c r="C74" s="11" t="s">
        <v>53</v>
      </c>
      <c r="D74" s="9" t="s">
        <v>76</v>
      </c>
      <c r="E74" s="42" t="s">
        <v>104</v>
      </c>
      <c r="F74" s="9" t="s">
        <v>78</v>
      </c>
      <c r="G74" s="42" t="s">
        <v>116</v>
      </c>
      <c r="H74" s="13" t="str">
        <f t="shared" si="10"/>
        <v>Angel Centre vs Hildenborough</v>
      </c>
      <c r="I74" s="9">
        <v>3</v>
      </c>
      <c r="U74" s="47"/>
      <c r="V74" s="50"/>
      <c r="W74" s="54"/>
      <c r="X74" s="50"/>
      <c r="Y74" s="54"/>
      <c r="Z74" s="52"/>
      <c r="AA74" s="54"/>
      <c r="AB74" s="50"/>
      <c r="AC74" s="54"/>
      <c r="AD74" s="50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0"/>
      <c r="DU74" s="51"/>
      <c r="DV74" s="8" t="s">
        <v>986</v>
      </c>
      <c r="DW74" s="175">
        <v>2</v>
      </c>
      <c r="DZ74" s="8" t="s">
        <v>1014</v>
      </c>
      <c r="EA74" s="1">
        <v>-6</v>
      </c>
    </row>
    <row r="75" spans="1:131" x14ac:dyDescent="0.25">
      <c r="A75" s="13" t="str">
        <f t="shared" si="9"/>
        <v>Wed 12 Feb 25 - Open 4s Premier - Wadhurst vs Hildenborough</v>
      </c>
      <c r="B75" s="17">
        <v>45700</v>
      </c>
      <c r="C75" s="11" t="s">
        <v>53</v>
      </c>
      <c r="D75" s="9" t="s">
        <v>69</v>
      </c>
      <c r="E75" s="42" t="s">
        <v>110</v>
      </c>
      <c r="F75" s="9" t="s">
        <v>78</v>
      </c>
      <c r="G75" s="42" t="s">
        <v>116</v>
      </c>
      <c r="H75" s="13" t="str">
        <f t="shared" si="10"/>
        <v>Wadhurst vs Hildenborough</v>
      </c>
      <c r="I75" s="9">
        <v>3</v>
      </c>
      <c r="U75" s="47"/>
      <c r="V75" s="50"/>
      <c r="W75" s="54"/>
      <c r="X75" s="50"/>
      <c r="Y75" s="54"/>
      <c r="Z75" s="52"/>
      <c r="AA75" s="54"/>
      <c r="AB75" s="50"/>
      <c r="AC75" s="54"/>
      <c r="AD75" s="50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0"/>
      <c r="DU75" s="51"/>
      <c r="DV75" s="8" t="s">
        <v>1215</v>
      </c>
      <c r="DW75" s="175">
        <v>6</v>
      </c>
      <c r="DZ75" s="8" t="s">
        <v>1033</v>
      </c>
      <c r="EA75" s="1">
        <v>-2</v>
      </c>
    </row>
    <row r="76" spans="1:131" x14ac:dyDescent="0.25">
      <c r="A76" s="13" t="str">
        <f t="shared" si="9"/>
        <v>Thu 20 Feb 25 - Open 4s Premier - Sevenoaks vs Langton Green</v>
      </c>
      <c r="B76" s="17">
        <v>45708</v>
      </c>
      <c r="C76" s="11" t="s">
        <v>53</v>
      </c>
      <c r="D76" s="9" t="s">
        <v>68</v>
      </c>
      <c r="E76" s="42" t="s">
        <v>107</v>
      </c>
      <c r="F76" s="9" t="s">
        <v>71</v>
      </c>
      <c r="G76" s="42" t="s">
        <v>125</v>
      </c>
      <c r="H76" s="13" t="str">
        <f t="shared" si="10"/>
        <v>Sevenoaks vs Langton Green</v>
      </c>
      <c r="I76" s="9">
        <v>3</v>
      </c>
      <c r="U76" s="47"/>
      <c r="V76" s="50"/>
      <c r="W76" s="54"/>
      <c r="X76" s="50"/>
      <c r="Y76" s="54"/>
      <c r="Z76" s="52"/>
      <c r="AA76" s="54"/>
      <c r="AB76" s="50"/>
      <c r="AC76" s="54"/>
      <c r="AD76" s="50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0"/>
      <c r="DU76" s="51"/>
      <c r="DV76" s="8" t="s">
        <v>1034</v>
      </c>
      <c r="DW76" s="175">
        <v>8</v>
      </c>
      <c r="DZ76" s="8" t="s">
        <v>1015</v>
      </c>
      <c r="EA76" s="1">
        <v>2</v>
      </c>
    </row>
    <row r="77" spans="1:131" x14ac:dyDescent="0.25">
      <c r="A77" s="13" t="str">
        <f t="shared" si="9"/>
        <v>Thu 20 Feb 25 - Open 4s Premier - St. John's vs Hildenborough</v>
      </c>
      <c r="B77" s="17">
        <v>45708</v>
      </c>
      <c r="C77" s="11" t="s">
        <v>53</v>
      </c>
      <c r="D77" s="9" t="s">
        <v>82</v>
      </c>
      <c r="E77" s="42" t="s">
        <v>113</v>
      </c>
      <c r="F77" s="9" t="s">
        <v>78</v>
      </c>
      <c r="G77" s="42" t="s">
        <v>116</v>
      </c>
      <c r="H77" s="13" t="str">
        <f t="shared" si="10"/>
        <v>St. John's vs Hildenborough</v>
      </c>
      <c r="I77" s="9">
        <v>3</v>
      </c>
      <c r="U77" s="47"/>
      <c r="V77" s="50"/>
      <c r="W77" s="54"/>
      <c r="X77" s="50"/>
      <c r="Y77" s="54"/>
      <c r="Z77" s="52"/>
      <c r="AA77" s="54"/>
      <c r="AB77" s="50"/>
      <c r="AC77" s="54"/>
      <c r="AD77" s="50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0"/>
      <c r="DU77" s="51"/>
      <c r="DV77" s="8" t="s">
        <v>1230</v>
      </c>
      <c r="DW77" s="175">
        <v>10</v>
      </c>
      <c r="DZ77" s="8" t="s">
        <v>1016</v>
      </c>
      <c r="EA77" s="1">
        <v>4</v>
      </c>
    </row>
    <row r="78" spans="1:131" x14ac:dyDescent="0.25">
      <c r="A78" s="13" t="str">
        <f t="shared" si="9"/>
        <v>Sun 02 Mar 25 - Open 4s Premier - Trident vs Hildenborough</v>
      </c>
      <c r="B78" s="17">
        <v>45718</v>
      </c>
      <c r="C78" s="11" t="s">
        <v>53</v>
      </c>
      <c r="D78" s="9" t="s">
        <v>70</v>
      </c>
      <c r="E78" s="42" t="s">
        <v>119</v>
      </c>
      <c r="F78" s="9" t="s">
        <v>78</v>
      </c>
      <c r="G78" s="42" t="s">
        <v>116</v>
      </c>
      <c r="H78" s="13" t="str">
        <f t="shared" si="10"/>
        <v>Trident vs Hildenborough</v>
      </c>
      <c r="I78" s="9">
        <v>3</v>
      </c>
      <c r="U78" s="47"/>
      <c r="V78" s="50"/>
      <c r="W78" s="54"/>
      <c r="X78" s="50"/>
      <c r="Y78" s="54"/>
      <c r="Z78" s="52"/>
      <c r="AA78" s="54"/>
      <c r="AB78" s="50"/>
      <c r="AC78" s="54"/>
      <c r="AD78" s="50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0"/>
      <c r="DU78" s="51"/>
      <c r="DV78" s="8" t="s">
        <v>1035</v>
      </c>
      <c r="DW78" s="175">
        <v>6</v>
      </c>
      <c r="DZ78" s="130" t="s">
        <v>1216</v>
      </c>
      <c r="EA78" s="1">
        <v>-2</v>
      </c>
    </row>
    <row r="79" spans="1:131" x14ac:dyDescent="0.25">
      <c r="A79" s="13" t="str">
        <f t="shared" si="9"/>
        <v>Thu 06 Mar 25 - Open 4s Premier - Sevenoaks vs Hildenborough</v>
      </c>
      <c r="B79" s="17">
        <v>45722</v>
      </c>
      <c r="C79" s="11" t="s">
        <v>53</v>
      </c>
      <c r="D79" s="9" t="s">
        <v>68</v>
      </c>
      <c r="E79" s="42" t="s">
        <v>107</v>
      </c>
      <c r="F79" s="9" t="s">
        <v>78</v>
      </c>
      <c r="G79" s="42" t="s">
        <v>116</v>
      </c>
      <c r="H79" s="13" t="str">
        <f t="shared" si="10"/>
        <v>Sevenoaks vs Hildenborough</v>
      </c>
      <c r="I79" s="9">
        <v>3</v>
      </c>
      <c r="U79" s="47"/>
      <c r="V79" s="50"/>
      <c r="W79" s="54"/>
      <c r="X79" s="50"/>
      <c r="Y79" s="54"/>
      <c r="Z79" s="52"/>
      <c r="AA79" s="54"/>
      <c r="AB79" s="50"/>
      <c r="AC79" s="54"/>
      <c r="AD79" s="50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0"/>
      <c r="DU79" s="51"/>
      <c r="DV79" s="8" t="s">
        <v>1223</v>
      </c>
      <c r="DW79" s="175">
        <v>10</v>
      </c>
      <c r="DZ79" s="8" t="s">
        <v>1017</v>
      </c>
      <c r="EA79" s="1">
        <v>2</v>
      </c>
    </row>
    <row r="80" spans="1:131" x14ac:dyDescent="0.25">
      <c r="A80" s="13" t="str">
        <f t="shared" si="9"/>
        <v>Mon 10 Mar 25 - Open 4s Premier - Trident vs St. John's</v>
      </c>
      <c r="B80" s="17">
        <v>45726</v>
      </c>
      <c r="C80" s="11" t="s">
        <v>53</v>
      </c>
      <c r="D80" s="9" t="s">
        <v>70</v>
      </c>
      <c r="E80" s="42" t="s">
        <v>119</v>
      </c>
      <c r="F80" s="9" t="s">
        <v>82</v>
      </c>
      <c r="G80" s="42" t="s">
        <v>113</v>
      </c>
      <c r="H80" s="13" t="str">
        <f t="shared" si="10"/>
        <v>Trident vs St. John's</v>
      </c>
      <c r="I80" s="9">
        <v>3</v>
      </c>
      <c r="U80" s="47"/>
      <c r="V80" s="50"/>
      <c r="W80" s="54"/>
      <c r="X80" s="50"/>
      <c r="Y80" s="54"/>
      <c r="Z80" s="52"/>
      <c r="AA80" s="54"/>
      <c r="AB80" s="50"/>
      <c r="AC80" s="54"/>
      <c r="AD80" s="50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0"/>
      <c r="DU80" s="51"/>
      <c r="DV80" s="8" t="s">
        <v>1224</v>
      </c>
      <c r="DW80" s="175">
        <v>10</v>
      </c>
      <c r="DZ80" s="122" t="s">
        <v>1171</v>
      </c>
      <c r="EA80" s="1"/>
    </row>
    <row r="81" spans="1:132" x14ac:dyDescent="0.25">
      <c r="A81" s="13" t="str">
        <f t="shared" si="9"/>
        <v>Fri 14 Mar 25 - Open 4s Premier - Hildenborough vs St. John's</v>
      </c>
      <c r="B81" s="17">
        <v>45730</v>
      </c>
      <c r="C81" s="11" t="s">
        <v>53</v>
      </c>
      <c r="D81" s="9" t="s">
        <v>78</v>
      </c>
      <c r="E81" s="42" t="s">
        <v>116</v>
      </c>
      <c r="F81" s="9" t="s">
        <v>82</v>
      </c>
      <c r="G81" s="42" t="s">
        <v>113</v>
      </c>
      <c r="H81" s="13" t="str">
        <f t="shared" si="10"/>
        <v>Hildenborough vs St. John's</v>
      </c>
      <c r="I81" s="9">
        <v>3</v>
      </c>
      <c r="U81" s="47"/>
      <c r="V81" s="50"/>
      <c r="W81" s="54"/>
      <c r="X81" s="50"/>
      <c r="Y81" s="54"/>
      <c r="Z81" s="52"/>
      <c r="AA81" s="54"/>
      <c r="AB81" s="50"/>
      <c r="AC81" s="54"/>
      <c r="AD81" s="50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0"/>
      <c r="DU81" s="51"/>
      <c r="DV81" s="8" t="s">
        <v>1019</v>
      </c>
      <c r="DW81" s="175">
        <v>4</v>
      </c>
      <c r="DZ81" s="8" t="s">
        <v>1152</v>
      </c>
      <c r="EA81" s="1">
        <v>6</v>
      </c>
    </row>
    <row r="82" spans="1:132" x14ac:dyDescent="0.25">
      <c r="A82" s="13" t="str">
        <f t="shared" si="9"/>
        <v>Fri 21 Mar 25 - Open 4s Premier - Langton Green vs Hildenborough</v>
      </c>
      <c r="B82" s="17">
        <v>45737</v>
      </c>
      <c r="C82" s="11" t="s">
        <v>53</v>
      </c>
      <c r="D82" s="9" t="s">
        <v>71</v>
      </c>
      <c r="E82" s="42" t="s">
        <v>125</v>
      </c>
      <c r="F82" s="9" t="s">
        <v>78</v>
      </c>
      <c r="G82" s="42" t="s">
        <v>116</v>
      </c>
      <c r="H82" s="13" t="str">
        <f t="shared" si="10"/>
        <v>Langton Green vs Hildenborough</v>
      </c>
      <c r="I82" s="9">
        <v>3</v>
      </c>
      <c r="U82" s="47"/>
      <c r="V82" s="50"/>
      <c r="W82" s="54"/>
      <c r="X82" s="50"/>
      <c r="Y82" s="54"/>
      <c r="Z82" s="52"/>
      <c r="AA82" s="54"/>
      <c r="AB82" s="50"/>
      <c r="AC82" s="54"/>
      <c r="AD82" s="50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0"/>
      <c r="DU82" s="51"/>
      <c r="DV82" s="8" t="s">
        <v>1225</v>
      </c>
      <c r="DW82" s="175">
        <v>8</v>
      </c>
      <c r="DZ82" s="8" t="s">
        <v>1153</v>
      </c>
      <c r="EA82" s="1">
        <v>4</v>
      </c>
    </row>
    <row r="83" spans="1:132" x14ac:dyDescent="0.25">
      <c r="A83" s="13" t="str">
        <f t="shared" si="9"/>
        <v>Mon 24 Mar 25 - Open 4s Premier - Trident vs Wadhurst</v>
      </c>
      <c r="B83" s="17">
        <v>45740</v>
      </c>
      <c r="C83" s="11" t="s">
        <v>53</v>
      </c>
      <c r="D83" s="9" t="s">
        <v>70</v>
      </c>
      <c r="E83" s="42" t="s">
        <v>119</v>
      </c>
      <c r="F83" s="9" t="s">
        <v>69</v>
      </c>
      <c r="G83" s="42" t="s">
        <v>110</v>
      </c>
      <c r="H83" s="13" t="str">
        <f t="shared" si="10"/>
        <v>Trident vs Wadhurst</v>
      </c>
      <c r="I83" s="9">
        <v>3</v>
      </c>
      <c r="U83" s="47"/>
      <c r="V83" s="50"/>
      <c r="W83" s="54"/>
      <c r="X83" s="50"/>
      <c r="Y83" s="54"/>
      <c r="Z83" s="52"/>
      <c r="AA83" s="54"/>
      <c r="AB83" s="50"/>
      <c r="AC83" s="54"/>
      <c r="AD83" s="50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0"/>
      <c r="DU83" s="51"/>
      <c r="DV83" s="8" t="s">
        <v>1020</v>
      </c>
      <c r="DW83" s="175">
        <v>6</v>
      </c>
      <c r="DZ83" s="8" t="s">
        <v>1154</v>
      </c>
      <c r="EA83" s="1">
        <v>12</v>
      </c>
      <c r="EB83" s="175"/>
    </row>
    <row r="84" spans="1:132" x14ac:dyDescent="0.25">
      <c r="A84" s="13" t="str">
        <f t="shared" si="9"/>
        <v>Thu 03 Apr 25 - Open 4s Premier - Sevenoaks vs Wadhurst</v>
      </c>
      <c r="B84" s="17">
        <v>45750</v>
      </c>
      <c r="C84" s="11" t="s">
        <v>53</v>
      </c>
      <c r="D84" s="9" t="s">
        <v>68</v>
      </c>
      <c r="E84" s="42" t="s">
        <v>107</v>
      </c>
      <c r="F84" s="9" t="s">
        <v>69</v>
      </c>
      <c r="G84" s="42" t="s">
        <v>110</v>
      </c>
      <c r="H84" s="13" t="str">
        <f t="shared" si="10"/>
        <v>Sevenoaks vs Wadhurst</v>
      </c>
      <c r="I84" s="9">
        <v>3</v>
      </c>
      <c r="U84" s="47"/>
      <c r="V84" s="50"/>
      <c r="W84" s="54"/>
      <c r="X84" s="50"/>
      <c r="Y84" s="54"/>
      <c r="Z84" s="52"/>
      <c r="AA84" s="54"/>
      <c r="AB84" s="50"/>
      <c r="AC84" s="54"/>
      <c r="AD84" s="50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0"/>
      <c r="DU84" s="51"/>
      <c r="DZ84" s="8" t="s">
        <v>1155</v>
      </c>
      <c r="EA84" s="1">
        <v>10</v>
      </c>
      <c r="EB84" s="175"/>
    </row>
    <row r="85" spans="1:132" x14ac:dyDescent="0.25">
      <c r="A85" s="13" t="str">
        <f t="shared" si="9"/>
        <v>Sun 06 Apr 25 - Open 4s Premier - Trident vs Angel Centre</v>
      </c>
      <c r="B85" s="17">
        <v>45753</v>
      </c>
      <c r="C85" s="11" t="s">
        <v>53</v>
      </c>
      <c r="D85" s="9" t="s">
        <v>70</v>
      </c>
      <c r="E85" s="42" t="s">
        <v>119</v>
      </c>
      <c r="F85" s="9" t="s">
        <v>76</v>
      </c>
      <c r="G85" s="42" t="s">
        <v>104</v>
      </c>
      <c r="H85" s="13" t="str">
        <f t="shared" si="10"/>
        <v>Trident vs Angel Centre</v>
      </c>
      <c r="I85" s="9">
        <v>3</v>
      </c>
      <c r="U85" s="47"/>
      <c r="V85" s="50"/>
      <c r="W85" s="54"/>
      <c r="X85" s="50"/>
      <c r="Y85" s="54"/>
      <c r="Z85" s="52"/>
      <c r="AA85" s="54"/>
      <c r="AB85" s="50"/>
      <c r="AC85" s="54"/>
      <c r="AD85" s="50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0"/>
      <c r="DU85" s="51"/>
      <c r="DZ85" s="8" t="s">
        <v>1156</v>
      </c>
      <c r="EA85" s="1">
        <v>6</v>
      </c>
      <c r="EB85" s="175"/>
    </row>
    <row r="86" spans="1:132" x14ac:dyDescent="0.25">
      <c r="A86" s="13" t="str">
        <f t="shared" si="9"/>
        <v>Wed 09 Apr 25 - Open 4s Premier - Wadhurst vs St. John's</v>
      </c>
      <c r="B86" s="17">
        <v>45756</v>
      </c>
      <c r="C86" s="11" t="s">
        <v>53</v>
      </c>
      <c r="D86" s="9" t="s">
        <v>69</v>
      </c>
      <c r="E86" s="42" t="s">
        <v>110</v>
      </c>
      <c r="F86" s="9" t="s">
        <v>82</v>
      </c>
      <c r="G86" s="42" t="s">
        <v>113</v>
      </c>
      <c r="H86" s="13" t="str">
        <f t="shared" si="10"/>
        <v>Wadhurst vs St. John's</v>
      </c>
      <c r="I86" s="9">
        <v>3</v>
      </c>
      <c r="U86" s="47"/>
      <c r="V86" s="50"/>
      <c r="W86" s="54"/>
      <c r="X86" s="50"/>
      <c r="Y86" s="54"/>
      <c r="Z86" s="52"/>
      <c r="AA86" s="54"/>
      <c r="AB86" s="50"/>
      <c r="AC86" s="54"/>
      <c r="AD86" s="50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0"/>
      <c r="DU86" s="51"/>
      <c r="DZ86" s="8" t="s">
        <v>1157</v>
      </c>
      <c r="EA86" s="1">
        <v>8</v>
      </c>
      <c r="EB86" s="175"/>
    </row>
    <row r="87" spans="1:132" x14ac:dyDescent="0.25">
      <c r="A87" s="13" t="str">
        <f t="shared" si="9"/>
        <v>Wed 16 Apr 25 - Open 4s Premier - Wadhurst vs Sevenoaks</v>
      </c>
      <c r="B87" s="17">
        <v>45763</v>
      </c>
      <c r="C87" s="11" t="s">
        <v>53</v>
      </c>
      <c r="D87" s="9" t="s">
        <v>69</v>
      </c>
      <c r="E87" s="42" t="s">
        <v>110</v>
      </c>
      <c r="F87" s="9" t="s">
        <v>68</v>
      </c>
      <c r="G87" s="42" t="s">
        <v>107</v>
      </c>
      <c r="H87" s="13" t="str">
        <f t="shared" si="10"/>
        <v>Wadhurst vs Sevenoaks</v>
      </c>
      <c r="I87" s="9">
        <v>3</v>
      </c>
      <c r="U87" s="47"/>
      <c r="V87" s="50"/>
      <c r="W87" s="54"/>
      <c r="X87" s="50"/>
      <c r="Y87" s="54"/>
      <c r="Z87" s="52"/>
      <c r="AA87" s="54"/>
      <c r="AB87" s="50"/>
      <c r="AC87" s="54"/>
      <c r="AD87" s="50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0"/>
      <c r="DU87" s="51"/>
      <c r="DZ87" s="8" t="s">
        <v>1218</v>
      </c>
      <c r="EA87" s="175">
        <v>8</v>
      </c>
      <c r="EB87" s="175"/>
    </row>
    <row r="88" spans="1:132" x14ac:dyDescent="0.25">
      <c r="A88" s="13" t="str">
        <f t="shared" si="9"/>
        <v>Thu 17 Apr 25 - Open 4s Premier - St. John's vs Langton Green</v>
      </c>
      <c r="B88" s="17">
        <v>45764</v>
      </c>
      <c r="C88" s="11" t="s">
        <v>53</v>
      </c>
      <c r="D88" s="9" t="s">
        <v>82</v>
      </c>
      <c r="E88" s="42" t="s">
        <v>113</v>
      </c>
      <c r="F88" s="9" t="s">
        <v>71</v>
      </c>
      <c r="G88" s="42" t="s">
        <v>125</v>
      </c>
      <c r="H88" s="13" t="str">
        <f t="shared" si="10"/>
        <v>St. John's vs Langton Green</v>
      </c>
      <c r="I88" s="9">
        <v>3</v>
      </c>
      <c r="U88" s="47"/>
      <c r="V88" s="50"/>
      <c r="W88" s="54"/>
      <c r="X88" s="50"/>
      <c r="Y88" s="54"/>
      <c r="Z88" s="52"/>
      <c r="AA88" s="54"/>
      <c r="AB88" s="50"/>
      <c r="AC88" s="54"/>
      <c r="AD88" s="50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0"/>
      <c r="DU88" s="51"/>
      <c r="DZ88" s="8" t="s">
        <v>1219</v>
      </c>
      <c r="EA88" s="175">
        <v>10</v>
      </c>
    </row>
    <row r="89" spans="1:132" x14ac:dyDescent="0.25">
      <c r="A89" s="13" t="str">
        <f t="shared" si="9"/>
        <v>Thu 24 Apr 25 - Open 4s Premier - Sevenoaks vs St. John's</v>
      </c>
      <c r="B89" s="17">
        <v>45771</v>
      </c>
      <c r="C89" s="11" t="s">
        <v>53</v>
      </c>
      <c r="D89" s="9" t="s">
        <v>68</v>
      </c>
      <c r="E89" s="42" t="s">
        <v>107</v>
      </c>
      <c r="F89" s="9" t="s">
        <v>82</v>
      </c>
      <c r="G89" s="42" t="s">
        <v>113</v>
      </c>
      <c r="H89" s="13" t="str">
        <f t="shared" si="10"/>
        <v>Sevenoaks vs St. John's</v>
      </c>
      <c r="I89" s="9">
        <v>3</v>
      </c>
      <c r="U89" s="47"/>
      <c r="V89" s="50"/>
      <c r="W89" s="54"/>
      <c r="X89" s="50"/>
      <c r="Y89" s="54"/>
      <c r="Z89" s="52"/>
      <c r="AA89" s="54"/>
      <c r="AB89" s="50"/>
      <c r="AC89" s="54"/>
      <c r="AD89" s="50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0"/>
      <c r="DU89" s="51"/>
      <c r="DZ89" s="8" t="s">
        <v>1220</v>
      </c>
      <c r="EA89" s="175">
        <v>6</v>
      </c>
    </row>
    <row r="90" spans="1:132" x14ac:dyDescent="0.25">
      <c r="A90" s="13" t="str">
        <f t="shared" si="9"/>
        <v>Fri 25 Apr 25 - Open 4s Premier - Angel Centre vs Wadhurst</v>
      </c>
      <c r="B90" s="17">
        <v>45772</v>
      </c>
      <c r="C90" s="11" t="s">
        <v>53</v>
      </c>
      <c r="D90" s="9" t="s">
        <v>76</v>
      </c>
      <c r="E90" s="42" t="s">
        <v>104</v>
      </c>
      <c r="F90" s="9" t="s">
        <v>69</v>
      </c>
      <c r="G90" s="42" t="s">
        <v>110</v>
      </c>
      <c r="H90" s="13" t="str">
        <f t="shared" si="10"/>
        <v>Angel Centre vs Wadhurst</v>
      </c>
      <c r="I90" s="9">
        <v>3</v>
      </c>
      <c r="U90" s="47"/>
      <c r="V90" s="50"/>
      <c r="W90" s="54"/>
      <c r="X90" s="50"/>
      <c r="Y90" s="54"/>
      <c r="Z90" s="52"/>
      <c r="AA90" s="54"/>
      <c r="AB90" s="50"/>
      <c r="AC90" s="54"/>
      <c r="AD90" s="50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0"/>
      <c r="DU90" s="51"/>
      <c r="DZ90" s="8" t="s">
        <v>1221</v>
      </c>
      <c r="EA90" s="175">
        <v>10</v>
      </c>
    </row>
    <row r="91" spans="1:132" x14ac:dyDescent="0.25">
      <c r="A91" s="13" t="str">
        <f t="shared" si="9"/>
        <v>Fri 02 May 25 - Open 4s Premier - Langton Green vs Sevenoaks</v>
      </c>
      <c r="B91" s="17">
        <v>45779</v>
      </c>
      <c r="C91" s="11" t="s">
        <v>53</v>
      </c>
      <c r="D91" s="9" t="s">
        <v>71</v>
      </c>
      <c r="E91" s="42" t="s">
        <v>125</v>
      </c>
      <c r="F91" s="9" t="s">
        <v>68</v>
      </c>
      <c r="G91" s="42" t="s">
        <v>107</v>
      </c>
      <c r="H91" s="13" t="str">
        <f t="shared" si="10"/>
        <v>Langton Green vs Sevenoaks</v>
      </c>
      <c r="I91" s="9">
        <v>3</v>
      </c>
      <c r="U91" s="47"/>
      <c r="V91" s="50"/>
      <c r="W91" s="54"/>
      <c r="X91" s="50"/>
      <c r="Y91" s="54"/>
      <c r="Z91" s="52"/>
      <c r="AA91" s="54"/>
      <c r="AB91" s="50"/>
      <c r="AC91" s="54"/>
      <c r="AD91" s="50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0"/>
      <c r="DU91" s="51"/>
      <c r="DZ91" s="8" t="s">
        <v>1222</v>
      </c>
      <c r="EA91" s="175">
        <v>8</v>
      </c>
    </row>
    <row r="92" spans="1:132" x14ac:dyDescent="0.25">
      <c r="A92" s="13" t="str">
        <f t="shared" si="9"/>
        <v>Fri 09 May 25 - Open 4s Premier - Langton Green vs St. John's</v>
      </c>
      <c r="B92" s="17">
        <v>45786</v>
      </c>
      <c r="C92" s="11" t="s">
        <v>53</v>
      </c>
      <c r="D92" s="9" t="s">
        <v>71</v>
      </c>
      <c r="E92" s="42" t="s">
        <v>125</v>
      </c>
      <c r="F92" s="9" t="s">
        <v>82</v>
      </c>
      <c r="G92" s="42" t="s">
        <v>113</v>
      </c>
      <c r="H92" s="13" t="str">
        <f t="shared" si="10"/>
        <v>Langton Green vs St. John's</v>
      </c>
      <c r="I92" s="9">
        <v>3</v>
      </c>
      <c r="U92" s="47"/>
      <c r="V92" s="50"/>
      <c r="W92" s="54"/>
      <c r="X92" s="50"/>
      <c r="Y92" s="54"/>
      <c r="Z92" s="52"/>
      <c r="AA92" s="54"/>
      <c r="AB92" s="50"/>
      <c r="AC92" s="54"/>
      <c r="AD92" s="50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0"/>
      <c r="DU92" s="51"/>
    </row>
    <row r="93" spans="1:132" x14ac:dyDescent="0.25">
      <c r="A93" s="13" t="str">
        <f t="shared" si="9"/>
        <v>Mon 12 May 25 - Open 4s Premier - Trident vs Sevenoaks</v>
      </c>
      <c r="B93" s="17">
        <v>45789</v>
      </c>
      <c r="C93" s="11" t="s">
        <v>53</v>
      </c>
      <c r="D93" s="9" t="s">
        <v>70</v>
      </c>
      <c r="E93" s="42" t="s">
        <v>119</v>
      </c>
      <c r="F93" s="9" t="s">
        <v>68</v>
      </c>
      <c r="G93" s="42" t="s">
        <v>107</v>
      </c>
      <c r="H93" s="13" t="str">
        <f t="shared" si="10"/>
        <v>Trident vs Sevenoaks</v>
      </c>
      <c r="I93" s="9">
        <v>3</v>
      </c>
      <c r="U93" s="47"/>
      <c r="V93" s="50"/>
      <c r="W93" s="54"/>
      <c r="X93" s="50"/>
      <c r="Y93" s="54"/>
      <c r="Z93" s="52"/>
      <c r="AA93" s="54"/>
      <c r="AB93" s="50"/>
      <c r="AC93" s="54"/>
      <c r="AD93" s="50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0"/>
      <c r="DU93" s="51"/>
    </row>
    <row r="94" spans="1:132" x14ac:dyDescent="0.25">
      <c r="A94" s="68" t="s">
        <v>175</v>
      </c>
      <c r="B94" s="69"/>
      <c r="C94" s="70"/>
      <c r="D94" s="40"/>
      <c r="E94" s="40"/>
      <c r="F94" s="40"/>
      <c r="G94" s="40"/>
      <c r="H94" s="13"/>
      <c r="I94" s="40"/>
      <c r="U94" s="47"/>
      <c r="V94" s="50"/>
      <c r="W94" s="54"/>
      <c r="X94" s="50"/>
      <c r="Y94" s="54"/>
      <c r="Z94" s="52"/>
      <c r="AA94" s="54"/>
      <c r="AB94" s="50"/>
      <c r="AC94" s="54"/>
      <c r="AD94" s="50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0"/>
      <c r="DU94" s="51"/>
    </row>
    <row r="95" spans="1:132" x14ac:dyDescent="0.25">
      <c r="A95" s="13" t="str">
        <f t="shared" ref="A95:A106" si="11">TEXT(B95,"ddd dd mmm yy")&amp;" - "&amp;C95&amp;" - "&amp;H95</f>
        <v>Thu 17 Oct 24 - Masters' 50+ Premier - Sevenoaks vs Wadhurst</v>
      </c>
      <c r="B95" s="17">
        <v>45582</v>
      </c>
      <c r="C95" s="11" t="s">
        <v>59</v>
      </c>
      <c r="D95" s="9" t="s">
        <v>68</v>
      </c>
      <c r="E95" s="42" t="s">
        <v>142</v>
      </c>
      <c r="F95" s="9" t="s">
        <v>69</v>
      </c>
      <c r="G95" s="42" t="s">
        <v>143</v>
      </c>
      <c r="H95" s="13" t="str">
        <f t="shared" ref="H95:H106" si="12">D95&amp;" vs "&amp;F95</f>
        <v>Sevenoaks vs Wadhurst</v>
      </c>
      <c r="I95" s="9">
        <v>4</v>
      </c>
      <c r="Q95" s="154" t="s">
        <v>1193</v>
      </c>
      <c r="U95" s="47"/>
      <c r="V95" s="50"/>
      <c r="W95" s="54"/>
      <c r="X95" s="50"/>
      <c r="Y95" s="54"/>
      <c r="Z95" s="52"/>
      <c r="AA95" s="54"/>
      <c r="AB95" s="50"/>
      <c r="AC95" s="54"/>
      <c r="AD95" s="50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0"/>
      <c r="DU95" s="51"/>
    </row>
    <row r="96" spans="1:132" x14ac:dyDescent="0.25">
      <c r="A96" s="13" t="str">
        <f t="shared" si="11"/>
        <v>Fri 01 Nov 24 - Masters' 50+ Premier - Angel Centre A vs Sevenoaks</v>
      </c>
      <c r="B96" s="17">
        <v>45597</v>
      </c>
      <c r="C96" s="11" t="s">
        <v>59</v>
      </c>
      <c r="D96" s="9" t="s">
        <v>66</v>
      </c>
      <c r="E96" s="42" t="s">
        <v>141</v>
      </c>
      <c r="F96" s="9" t="s">
        <v>68</v>
      </c>
      <c r="G96" s="42" t="s">
        <v>142</v>
      </c>
      <c r="H96" s="13" t="str">
        <f t="shared" si="12"/>
        <v>Angel Centre A vs Sevenoaks</v>
      </c>
      <c r="I96" s="9">
        <v>4</v>
      </c>
      <c r="Q96" s="152" t="s">
        <v>1196</v>
      </c>
      <c r="R96" s="142"/>
      <c r="S96" s="142"/>
      <c r="T96" s="143"/>
      <c r="U96" s="47"/>
      <c r="V96" s="50"/>
      <c r="W96" s="54"/>
      <c r="X96" s="50"/>
      <c r="Y96" s="54"/>
      <c r="Z96" s="52"/>
      <c r="AA96" s="54"/>
      <c r="AB96" s="50"/>
      <c r="AC96" s="54"/>
      <c r="AD96" s="50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0"/>
      <c r="DU96" s="51"/>
    </row>
    <row r="97" spans="1:125" x14ac:dyDescent="0.25">
      <c r="A97" s="13" t="str">
        <f t="shared" si="11"/>
        <v>Thu 07 Nov 24 - Masters' 50+ Premier - Sevenoaks vs Trident</v>
      </c>
      <c r="B97" s="17">
        <v>45603</v>
      </c>
      <c r="C97" s="11" t="s">
        <v>59</v>
      </c>
      <c r="D97" s="9" t="s">
        <v>68</v>
      </c>
      <c r="E97" s="42" t="s">
        <v>142</v>
      </c>
      <c r="F97" s="9" t="s">
        <v>70</v>
      </c>
      <c r="G97" s="42" t="s">
        <v>146</v>
      </c>
      <c r="H97" s="13" t="str">
        <f t="shared" si="12"/>
        <v>Sevenoaks vs Trident</v>
      </c>
      <c r="I97" s="9">
        <v>4</v>
      </c>
      <c r="Q97" s="153" t="s">
        <v>1191</v>
      </c>
      <c r="R97" s="22"/>
      <c r="S97" s="22"/>
      <c r="T97" s="29"/>
      <c r="U97" s="47"/>
      <c r="V97" s="50"/>
      <c r="W97" s="54"/>
      <c r="X97" s="50"/>
      <c r="Y97" s="54"/>
      <c r="Z97" s="52"/>
      <c r="AA97" s="54"/>
      <c r="AB97" s="50"/>
      <c r="AC97" s="54"/>
      <c r="AD97" s="50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0"/>
      <c r="DU97" s="51"/>
    </row>
    <row r="98" spans="1:125" x14ac:dyDescent="0.25">
      <c r="A98" s="13" t="str">
        <f t="shared" si="11"/>
        <v>Fri 29 Nov 24 - Masters' 50+ Premier - Angel Centre A vs Trident</v>
      </c>
      <c r="B98" s="17">
        <v>45625</v>
      </c>
      <c r="C98" s="11" t="s">
        <v>59</v>
      </c>
      <c r="D98" s="9" t="s">
        <v>66</v>
      </c>
      <c r="E98" s="42" t="s">
        <v>141</v>
      </c>
      <c r="F98" s="9" t="s">
        <v>70</v>
      </c>
      <c r="G98" s="42" t="s">
        <v>146</v>
      </c>
      <c r="H98" s="13" t="str">
        <f t="shared" si="12"/>
        <v>Angel Centre A vs Trident</v>
      </c>
      <c r="I98" s="9">
        <v>4</v>
      </c>
      <c r="Q98" s="139" t="s">
        <v>1192</v>
      </c>
      <c r="R98" s="140"/>
      <c r="S98" s="140"/>
      <c r="T98" s="145"/>
      <c r="U98" s="47"/>
      <c r="V98" s="50"/>
      <c r="W98" s="54"/>
      <c r="X98" s="50"/>
      <c r="Y98" s="54"/>
      <c r="Z98" s="52"/>
      <c r="AA98" s="54"/>
      <c r="AB98" s="50"/>
      <c r="AC98" s="54"/>
      <c r="AD98" s="50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0"/>
      <c r="DU98" s="51"/>
    </row>
    <row r="99" spans="1:125" x14ac:dyDescent="0.25">
      <c r="A99" s="13" t="str">
        <f t="shared" si="11"/>
        <v>Mon 09 Dec 24 - Masters' 50+ Premier - Trident vs Angel Centre A</v>
      </c>
      <c r="B99" s="17">
        <v>45635</v>
      </c>
      <c r="C99" s="11" t="s">
        <v>59</v>
      </c>
      <c r="D99" s="9" t="s">
        <v>70</v>
      </c>
      <c r="E99" s="42" t="s">
        <v>146</v>
      </c>
      <c r="F99" s="9" t="s">
        <v>66</v>
      </c>
      <c r="G99" s="42" t="s">
        <v>141</v>
      </c>
      <c r="H99" s="13" t="str">
        <f t="shared" si="12"/>
        <v>Trident vs Angel Centre A</v>
      </c>
      <c r="I99" s="9">
        <v>4</v>
      </c>
      <c r="U99" s="47"/>
      <c r="V99" s="50"/>
      <c r="W99" s="54"/>
      <c r="X99" s="50"/>
      <c r="Y99" s="54"/>
      <c r="Z99" s="52"/>
      <c r="AA99" s="54"/>
      <c r="AB99" s="50"/>
      <c r="AC99" s="54"/>
      <c r="AD99" s="50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0"/>
      <c r="DU99" s="51"/>
    </row>
    <row r="100" spans="1:125" x14ac:dyDescent="0.25">
      <c r="A100" s="13" t="str">
        <f t="shared" si="11"/>
        <v>Mon 10 Feb 25 - Masters' 50+ Premier - Trident vs Sevenoaks</v>
      </c>
      <c r="B100" s="17">
        <v>45698</v>
      </c>
      <c r="C100" s="11" t="s">
        <v>59</v>
      </c>
      <c r="D100" s="9" t="s">
        <v>70</v>
      </c>
      <c r="E100" s="42" t="s">
        <v>146</v>
      </c>
      <c r="F100" s="9" t="s">
        <v>68</v>
      </c>
      <c r="G100" s="42" t="s">
        <v>142</v>
      </c>
      <c r="H100" s="13" t="str">
        <f t="shared" si="12"/>
        <v>Trident vs Sevenoaks</v>
      </c>
      <c r="I100" s="9">
        <v>4</v>
      </c>
      <c r="U100" s="47"/>
      <c r="V100" s="50"/>
      <c r="W100" s="54"/>
      <c r="X100" s="50"/>
      <c r="Y100" s="54"/>
      <c r="Z100" s="52"/>
      <c r="AA100" s="54"/>
      <c r="AB100" s="50"/>
      <c r="AC100" s="54"/>
      <c r="AD100" s="50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0"/>
      <c r="DU100" s="51"/>
    </row>
    <row r="101" spans="1:125" x14ac:dyDescent="0.25">
      <c r="A101" s="13" t="str">
        <f t="shared" si="11"/>
        <v>Mon 24 Feb 25 - Masters' 50+ Premier - Wadhurst vs Angel Centre A</v>
      </c>
      <c r="B101" s="17">
        <v>45712</v>
      </c>
      <c r="C101" s="11" t="s">
        <v>59</v>
      </c>
      <c r="D101" s="9" t="s">
        <v>69</v>
      </c>
      <c r="E101" s="42" t="s">
        <v>143</v>
      </c>
      <c r="F101" s="9" t="s">
        <v>66</v>
      </c>
      <c r="G101" s="42" t="s">
        <v>141</v>
      </c>
      <c r="H101" s="13" t="str">
        <f t="shared" si="12"/>
        <v>Wadhurst vs Angel Centre A</v>
      </c>
      <c r="I101" s="9">
        <v>4</v>
      </c>
      <c r="Q101" s="138"/>
      <c r="R101" s="45" t="s">
        <v>1197</v>
      </c>
      <c r="S101" s="45"/>
      <c r="U101" s="47"/>
      <c r="V101" s="50"/>
      <c r="W101" s="54"/>
      <c r="X101" s="50"/>
      <c r="Y101" s="54"/>
      <c r="Z101" s="52"/>
      <c r="AA101" s="54"/>
      <c r="AB101" s="50"/>
      <c r="AC101" s="54"/>
      <c r="AD101" s="50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0"/>
      <c r="DU101" s="51"/>
    </row>
    <row r="102" spans="1:125" x14ac:dyDescent="0.25">
      <c r="A102" s="13" t="str">
        <f t="shared" si="11"/>
        <v>Mon 31 Mar 25 - Masters' 50+ Premier - Wadhurst vs Trident</v>
      </c>
      <c r="B102" s="17">
        <v>45747</v>
      </c>
      <c r="C102" s="11" t="s">
        <v>59</v>
      </c>
      <c r="D102" s="9" t="s">
        <v>69</v>
      </c>
      <c r="E102" s="42" t="s">
        <v>143</v>
      </c>
      <c r="F102" s="9" t="s">
        <v>70</v>
      </c>
      <c r="G102" s="42" t="s">
        <v>146</v>
      </c>
      <c r="H102" s="13" t="str">
        <f t="shared" si="12"/>
        <v>Wadhurst vs Trident</v>
      </c>
      <c r="I102" s="9">
        <v>4</v>
      </c>
      <c r="Q102" s="138" t="s">
        <v>1182</v>
      </c>
      <c r="R102" s="22" t="e">
        <f t="shared" ref="R102:S107" si="13">IF(AND(R55&gt;=0,S55&gt;=0),"Yes","No")</f>
        <v>#VALUE!</v>
      </c>
      <c r="S102" s="22" t="e">
        <f t="shared" si="13"/>
        <v>#VALUE!</v>
      </c>
      <c r="U102" s="47"/>
      <c r="V102" s="50"/>
      <c r="W102" s="54"/>
      <c r="X102" s="50"/>
      <c r="Y102" s="54"/>
      <c r="Z102" s="52"/>
      <c r="AA102" s="54"/>
      <c r="AB102" s="50"/>
      <c r="AC102" s="54"/>
      <c r="AD102" s="50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0"/>
      <c r="DU102" s="51"/>
    </row>
    <row r="103" spans="1:125" x14ac:dyDescent="0.25">
      <c r="A103" s="13" t="str">
        <f t="shared" si="11"/>
        <v>Thu 17 Apr 25 - Masters' 50+ Premier - Sevenoaks vs Angel Centre A</v>
      </c>
      <c r="B103" s="17">
        <v>45764</v>
      </c>
      <c r="C103" s="11" t="s">
        <v>59</v>
      </c>
      <c r="D103" s="9" t="s">
        <v>68</v>
      </c>
      <c r="E103" s="42" t="s">
        <v>142</v>
      </c>
      <c r="F103" s="9" t="s">
        <v>66</v>
      </c>
      <c r="G103" s="42" t="s">
        <v>141</v>
      </c>
      <c r="H103" s="13" t="str">
        <f t="shared" si="12"/>
        <v>Sevenoaks vs Angel Centre A</v>
      </c>
      <c r="I103" s="9">
        <v>4</v>
      </c>
      <c r="Q103" s="138" t="s">
        <v>1183</v>
      </c>
      <c r="R103" s="22" t="e">
        <f t="shared" si="13"/>
        <v>#VALUE!</v>
      </c>
      <c r="S103" s="22" t="e">
        <f t="shared" si="13"/>
        <v>#VALUE!</v>
      </c>
      <c r="U103" s="47"/>
      <c r="V103" s="50"/>
      <c r="W103" s="54"/>
      <c r="X103" s="50"/>
      <c r="Y103" s="54"/>
      <c r="Z103" s="52"/>
      <c r="AA103" s="54"/>
      <c r="AB103" s="50"/>
      <c r="AC103" s="54"/>
      <c r="AD103" s="50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0"/>
      <c r="DU103" s="51"/>
    </row>
    <row r="104" spans="1:125" x14ac:dyDescent="0.25">
      <c r="A104" s="13" t="str">
        <f t="shared" si="11"/>
        <v>Wed 30 Apr 25 - Masters' 50+ Premier - Angel Centre A vs Wadhurst</v>
      </c>
      <c r="B104" s="17">
        <v>45777</v>
      </c>
      <c r="C104" s="11" t="s">
        <v>59</v>
      </c>
      <c r="D104" s="9" t="s">
        <v>66</v>
      </c>
      <c r="E104" s="42" t="s">
        <v>141</v>
      </c>
      <c r="F104" s="9" t="s">
        <v>69</v>
      </c>
      <c r="G104" s="42" t="s">
        <v>143</v>
      </c>
      <c r="H104" s="13" t="str">
        <f t="shared" si="12"/>
        <v>Angel Centre A vs Wadhurst</v>
      </c>
      <c r="I104" s="9">
        <v>4</v>
      </c>
      <c r="Q104" s="138" t="s">
        <v>1184</v>
      </c>
      <c r="R104" s="22" t="e">
        <f t="shared" si="13"/>
        <v>#VALUE!</v>
      </c>
      <c r="S104" s="22" t="e">
        <f t="shared" si="13"/>
        <v>#VALUE!</v>
      </c>
      <c r="U104" s="47"/>
      <c r="V104" s="50"/>
      <c r="W104" s="54"/>
      <c r="X104" s="50"/>
      <c r="Y104" s="54"/>
      <c r="Z104" s="52"/>
      <c r="AA104" s="54"/>
      <c r="AB104" s="50"/>
      <c r="AC104" s="54"/>
      <c r="AD104" s="50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0"/>
      <c r="DU104" s="51"/>
    </row>
    <row r="105" spans="1:125" x14ac:dyDescent="0.25">
      <c r="A105" s="13" t="str">
        <f t="shared" si="11"/>
        <v>Sun 04 May 25 - Masters' 50+ Premier - Trident vs Wadhurst</v>
      </c>
      <c r="B105" s="17">
        <v>45781</v>
      </c>
      <c r="C105" s="11" t="s">
        <v>59</v>
      </c>
      <c r="D105" s="9" t="s">
        <v>70</v>
      </c>
      <c r="E105" s="42" t="s">
        <v>146</v>
      </c>
      <c r="F105" s="9" t="s">
        <v>69</v>
      </c>
      <c r="G105" s="42" t="s">
        <v>143</v>
      </c>
      <c r="H105" s="13" t="str">
        <f t="shared" si="12"/>
        <v>Trident vs Wadhurst</v>
      </c>
      <c r="I105" s="9">
        <v>4</v>
      </c>
      <c r="Q105" s="138" t="s">
        <v>1185</v>
      </c>
      <c r="R105" s="22" t="e">
        <f t="shared" si="13"/>
        <v>#VALUE!</v>
      </c>
      <c r="S105" s="22" t="e">
        <f t="shared" si="13"/>
        <v>#VALUE!</v>
      </c>
      <c r="U105" s="47"/>
      <c r="V105" s="50"/>
      <c r="W105" s="54"/>
      <c r="X105" s="50"/>
      <c r="Y105" s="54"/>
      <c r="Z105" s="52"/>
      <c r="AA105" s="54"/>
      <c r="AB105" s="50"/>
      <c r="AC105" s="54"/>
      <c r="AD105" s="50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0"/>
      <c r="DU105" s="51"/>
    </row>
    <row r="106" spans="1:125" x14ac:dyDescent="0.25">
      <c r="A106" s="13" t="str">
        <f t="shared" si="11"/>
        <v>Mon 12 May 25 - Masters' 50+ Premier - Wadhurst vs Sevenoaks</v>
      </c>
      <c r="B106" s="17">
        <v>45789</v>
      </c>
      <c r="C106" s="11" t="s">
        <v>59</v>
      </c>
      <c r="D106" s="9" t="s">
        <v>69</v>
      </c>
      <c r="E106" s="42" t="s">
        <v>143</v>
      </c>
      <c r="F106" s="9" t="s">
        <v>68</v>
      </c>
      <c r="G106" s="42" t="s">
        <v>142</v>
      </c>
      <c r="H106" s="13" t="str">
        <f t="shared" si="12"/>
        <v>Wadhurst vs Sevenoaks</v>
      </c>
      <c r="I106" s="9">
        <v>4</v>
      </c>
      <c r="Q106" s="138" t="s">
        <v>1186</v>
      </c>
      <c r="R106" s="22" t="e">
        <f t="shared" si="13"/>
        <v>#VALUE!</v>
      </c>
      <c r="S106" s="22" t="e">
        <f t="shared" si="13"/>
        <v>#VALUE!</v>
      </c>
      <c r="U106" s="47"/>
      <c r="V106" s="50"/>
      <c r="W106" s="54"/>
      <c r="X106" s="50"/>
      <c r="Y106" s="54"/>
      <c r="Z106" s="52"/>
      <c r="AA106" s="54"/>
      <c r="AB106" s="50"/>
      <c r="AC106" s="54"/>
      <c r="AD106" s="50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0"/>
      <c r="DU106" s="51"/>
    </row>
    <row r="107" spans="1:125" x14ac:dyDescent="0.25">
      <c r="A107" s="68" t="s">
        <v>1164</v>
      </c>
      <c r="B107" s="69"/>
      <c r="C107" s="70"/>
      <c r="D107" s="40"/>
      <c r="E107" s="40"/>
      <c r="F107" s="40"/>
      <c r="G107" s="40"/>
      <c r="H107" s="13"/>
      <c r="I107" s="40"/>
      <c r="Q107" s="139" t="s">
        <v>1187</v>
      </c>
      <c r="R107" s="22" t="e">
        <f t="shared" si="13"/>
        <v>#VALUE!</v>
      </c>
      <c r="S107" s="22" t="e">
        <f t="shared" si="13"/>
        <v>#VALUE!</v>
      </c>
      <c r="U107" s="47"/>
      <c r="V107" s="50"/>
      <c r="W107" s="54"/>
      <c r="X107" s="50"/>
      <c r="Y107" s="54"/>
      <c r="Z107" s="52"/>
      <c r="AA107" s="54"/>
      <c r="AB107" s="50"/>
      <c r="AC107" s="54"/>
      <c r="AD107" s="50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0"/>
      <c r="DU107" s="51"/>
    </row>
    <row r="108" spans="1:125" x14ac:dyDescent="0.25">
      <c r="A108" s="13" t="str">
        <f t="shared" ref="A108:A119" si="14">TEXT(B108,"ddd dd mmm yy")&amp;" - "&amp;C108&amp;" - "&amp;H108</f>
        <v>Sun 24 Nov 24 - Mixed Premier - Trident A vs Bramblewood</v>
      </c>
      <c r="B108" s="17">
        <v>45620</v>
      </c>
      <c r="C108" s="11" t="s">
        <v>64</v>
      </c>
      <c r="D108" s="9" t="s">
        <v>72</v>
      </c>
      <c r="E108" s="42" t="s">
        <v>121</v>
      </c>
      <c r="F108" s="9" t="s">
        <v>73</v>
      </c>
      <c r="G108" s="42" t="s">
        <v>136</v>
      </c>
      <c r="H108" s="13" t="str">
        <f t="shared" ref="H108:H119" si="15">D108&amp;" vs "&amp;F108</f>
        <v>Trident A vs Bramblewood</v>
      </c>
      <c r="I108" s="9"/>
      <c r="U108" s="47"/>
      <c r="V108" s="50"/>
      <c r="W108" s="54"/>
      <c r="X108" s="50"/>
      <c r="Y108" s="54"/>
      <c r="Z108" s="52"/>
      <c r="AA108" s="54"/>
      <c r="AB108" s="50"/>
      <c r="AC108" s="54"/>
      <c r="AD108" s="50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0"/>
      <c r="DU108" s="51"/>
    </row>
    <row r="109" spans="1:125" x14ac:dyDescent="0.25">
      <c r="A109" s="13" t="str">
        <f t="shared" si="14"/>
        <v>Mon 25 Nov 24 - Mixed Premier - AIT A vs AIT B</v>
      </c>
      <c r="B109" s="17">
        <v>45621</v>
      </c>
      <c r="C109" s="11" t="s">
        <v>64</v>
      </c>
      <c r="D109" s="9" t="s">
        <v>83</v>
      </c>
      <c r="E109" s="42" t="s">
        <v>103</v>
      </c>
      <c r="F109" s="9" t="s">
        <v>84</v>
      </c>
      <c r="G109" s="42" t="s">
        <v>103</v>
      </c>
      <c r="H109" s="13" t="str">
        <f t="shared" si="15"/>
        <v>AIT A vs AIT B</v>
      </c>
      <c r="I109" s="9"/>
      <c r="Q109" s="138"/>
      <c r="R109" s="45" t="s">
        <v>1198</v>
      </c>
      <c r="S109" s="45"/>
      <c r="U109" s="47"/>
      <c r="V109" s="50"/>
      <c r="W109" s="54"/>
      <c r="X109" s="50"/>
      <c r="Y109" s="54"/>
      <c r="Z109" s="52"/>
      <c r="AA109" s="54"/>
      <c r="AB109" s="50"/>
      <c r="AC109" s="54"/>
      <c r="AD109" s="50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0"/>
      <c r="DU109" s="51"/>
    </row>
    <row r="110" spans="1:125" x14ac:dyDescent="0.25">
      <c r="A110" s="13" t="str">
        <f t="shared" si="14"/>
        <v>Mon 09 Dec 24 - Mixed Premier - AIT B vs AIT A</v>
      </c>
      <c r="B110" s="17">
        <v>45635</v>
      </c>
      <c r="C110" s="11" t="s">
        <v>64</v>
      </c>
      <c r="D110" s="9" t="s">
        <v>84</v>
      </c>
      <c r="E110" s="42" t="s">
        <v>103</v>
      </c>
      <c r="F110" s="9" t="s">
        <v>83</v>
      </c>
      <c r="G110" s="42" t="s">
        <v>103</v>
      </c>
      <c r="H110" s="13" t="str">
        <f t="shared" si="15"/>
        <v>AIT B vs AIT A</v>
      </c>
      <c r="I110" s="9"/>
      <c r="Q110" s="138" t="s">
        <v>1182</v>
      </c>
      <c r="R110" s="1" t="e">
        <f t="shared" ref="R110:R115" si="16">IF(AND(R102="Yes",S102="Yes"),R55,"Don't Adjust")</f>
        <v>#VALUE!</v>
      </c>
      <c r="S110" s="1" t="e">
        <f t="shared" ref="S110:S115" si="17">IF(AND(R102="Yes",S102="Yes"),S55,"Don't Adjust")</f>
        <v>#VALUE!</v>
      </c>
      <c r="U110" s="47"/>
      <c r="V110" s="50"/>
      <c r="W110" s="54"/>
      <c r="X110" s="50"/>
      <c r="Y110" s="54"/>
      <c r="Z110" s="52"/>
      <c r="AA110" s="54"/>
      <c r="AB110" s="50"/>
      <c r="AC110" s="54"/>
      <c r="AD110" s="50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0"/>
      <c r="DU110" s="51"/>
    </row>
    <row r="111" spans="1:125" x14ac:dyDescent="0.25">
      <c r="A111" s="13" t="str">
        <f t="shared" si="14"/>
        <v>Fri 24 Jan 25 - Mixed Premier - Bramblewood vs AIT B</v>
      </c>
      <c r="B111" s="17">
        <v>45681</v>
      </c>
      <c r="C111" s="11" t="s">
        <v>64</v>
      </c>
      <c r="D111" s="9" t="s">
        <v>73</v>
      </c>
      <c r="E111" s="42" t="s">
        <v>136</v>
      </c>
      <c r="F111" s="9" t="s">
        <v>84</v>
      </c>
      <c r="G111" s="42" t="s">
        <v>103</v>
      </c>
      <c r="H111" s="13" t="str">
        <f t="shared" si="15"/>
        <v>Bramblewood vs AIT B</v>
      </c>
      <c r="I111" s="9"/>
      <c r="Q111" s="138" t="s">
        <v>1183</v>
      </c>
      <c r="R111" s="1" t="e">
        <f t="shared" si="16"/>
        <v>#VALUE!</v>
      </c>
      <c r="S111" s="1" t="e">
        <f t="shared" si="17"/>
        <v>#VALUE!</v>
      </c>
      <c r="U111" s="47"/>
      <c r="V111" s="50"/>
      <c r="W111" s="54"/>
      <c r="X111" s="50"/>
      <c r="Y111" s="54"/>
      <c r="Z111" s="52"/>
      <c r="AA111" s="54"/>
      <c r="AB111" s="50"/>
      <c r="AC111" s="54"/>
      <c r="AD111" s="50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0"/>
      <c r="DU111" s="51"/>
    </row>
    <row r="112" spans="1:125" x14ac:dyDescent="0.25">
      <c r="A112" s="13" t="str">
        <f t="shared" si="14"/>
        <v>Fri 31 Jan 25 - Mixed Premier - Bramblewood vs Trident A</v>
      </c>
      <c r="B112" s="17">
        <v>45688</v>
      </c>
      <c r="C112" s="11" t="s">
        <v>64</v>
      </c>
      <c r="D112" s="9" t="s">
        <v>73</v>
      </c>
      <c r="E112" s="42" t="s">
        <v>136</v>
      </c>
      <c r="F112" s="9" t="s">
        <v>72</v>
      </c>
      <c r="G112" s="42" t="s">
        <v>121</v>
      </c>
      <c r="H112" s="13" t="str">
        <f t="shared" si="15"/>
        <v>Bramblewood vs Trident A</v>
      </c>
      <c r="I112" s="9"/>
      <c r="Q112" s="138" t="s">
        <v>1184</v>
      </c>
      <c r="R112" s="1" t="e">
        <f t="shared" si="16"/>
        <v>#VALUE!</v>
      </c>
      <c r="S112" s="1" t="e">
        <f t="shared" si="17"/>
        <v>#VALUE!</v>
      </c>
      <c r="U112" s="47"/>
      <c r="V112" s="50"/>
      <c r="W112" s="54"/>
      <c r="X112" s="50"/>
      <c r="Y112" s="54"/>
      <c r="Z112" s="52"/>
      <c r="AA112" s="54"/>
      <c r="AB112" s="50"/>
      <c r="AC112" s="54"/>
      <c r="AD112" s="50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0"/>
      <c r="DU112" s="51"/>
    </row>
    <row r="113" spans="1:125" x14ac:dyDescent="0.25">
      <c r="A113" s="13" t="str">
        <f t="shared" si="14"/>
        <v>Thu 20 Feb 25 - Mixed Premier - AIT B vs Trident A</v>
      </c>
      <c r="B113" s="17">
        <v>45708</v>
      </c>
      <c r="C113" s="11" t="s">
        <v>64</v>
      </c>
      <c r="D113" s="9" t="s">
        <v>84</v>
      </c>
      <c r="E113" s="42" t="s">
        <v>103</v>
      </c>
      <c r="F113" s="9" t="s">
        <v>72</v>
      </c>
      <c r="G113" s="42" t="s">
        <v>121</v>
      </c>
      <c r="H113" s="13" t="str">
        <f t="shared" si="15"/>
        <v>AIT B vs Trident A</v>
      </c>
      <c r="I113" s="9"/>
      <c r="Q113" s="138" t="s">
        <v>1185</v>
      </c>
      <c r="R113" s="1" t="e">
        <f t="shared" si="16"/>
        <v>#VALUE!</v>
      </c>
      <c r="S113" s="1" t="e">
        <f t="shared" si="17"/>
        <v>#VALUE!</v>
      </c>
      <c r="U113" s="47"/>
      <c r="V113" s="50"/>
      <c r="W113" s="54"/>
      <c r="X113" s="50"/>
      <c r="Y113" s="54"/>
      <c r="Z113" s="52"/>
      <c r="AA113" s="54"/>
      <c r="AB113" s="50"/>
      <c r="AC113" s="54"/>
      <c r="AD113" s="50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0"/>
      <c r="DU113" s="51"/>
    </row>
    <row r="114" spans="1:125" x14ac:dyDescent="0.25">
      <c r="A114" s="13" t="str">
        <f t="shared" si="14"/>
        <v>Sun 02 Mar 25 - Mixed Premier - Trident A vs AIT A</v>
      </c>
      <c r="B114" s="17">
        <v>45718</v>
      </c>
      <c r="C114" s="11" t="s">
        <v>64</v>
      </c>
      <c r="D114" s="9" t="s">
        <v>72</v>
      </c>
      <c r="E114" s="42" t="s">
        <v>121</v>
      </c>
      <c r="F114" s="9" t="s">
        <v>83</v>
      </c>
      <c r="G114" s="42" t="s">
        <v>103</v>
      </c>
      <c r="H114" s="13" t="str">
        <f t="shared" si="15"/>
        <v>Trident A vs AIT A</v>
      </c>
      <c r="I114" s="9"/>
      <c r="Q114" s="138" t="s">
        <v>1186</v>
      </c>
      <c r="R114" s="1" t="e">
        <f t="shared" si="16"/>
        <v>#VALUE!</v>
      </c>
      <c r="S114" s="1" t="e">
        <f t="shared" si="17"/>
        <v>#VALUE!</v>
      </c>
      <c r="U114" s="47"/>
      <c r="V114" s="50"/>
      <c r="W114" s="54"/>
      <c r="X114" s="50"/>
      <c r="Y114" s="54"/>
      <c r="Z114" s="52"/>
      <c r="AA114" s="54"/>
      <c r="AB114" s="50"/>
      <c r="AC114" s="54"/>
      <c r="AD114" s="50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0"/>
      <c r="DU114" s="51"/>
    </row>
    <row r="115" spans="1:125" x14ac:dyDescent="0.25">
      <c r="A115" s="13" t="str">
        <f t="shared" si="14"/>
        <v>Sun 23 Mar 25 - Mixed Premier - Trident A vs AIT B</v>
      </c>
      <c r="B115" s="17">
        <v>45739</v>
      </c>
      <c r="C115" s="11" t="s">
        <v>64</v>
      </c>
      <c r="D115" s="9" t="s">
        <v>72</v>
      </c>
      <c r="E115" s="42" t="s">
        <v>121</v>
      </c>
      <c r="F115" s="9" t="s">
        <v>84</v>
      </c>
      <c r="G115" s="42" t="s">
        <v>103</v>
      </c>
      <c r="H115" s="13" t="str">
        <f t="shared" si="15"/>
        <v>Trident A vs AIT B</v>
      </c>
      <c r="I115" s="9"/>
      <c r="Q115" s="139" t="s">
        <v>1187</v>
      </c>
      <c r="R115" s="1" t="e">
        <f t="shared" si="16"/>
        <v>#VALUE!</v>
      </c>
      <c r="S115" s="1" t="e">
        <f t="shared" si="17"/>
        <v>#VALUE!</v>
      </c>
      <c r="U115" s="47"/>
      <c r="V115" s="50"/>
      <c r="W115" s="54"/>
      <c r="X115" s="50"/>
      <c r="Y115" s="54"/>
      <c r="Z115" s="52"/>
      <c r="AA115" s="54"/>
      <c r="AB115" s="50"/>
      <c r="AC115" s="54"/>
      <c r="AD115" s="50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0"/>
      <c r="DU115" s="51"/>
    </row>
    <row r="116" spans="1:125" x14ac:dyDescent="0.25">
      <c r="A116" s="13" t="str">
        <f t="shared" si="14"/>
        <v>Mon 31 Mar 25 - Mixed Premier - AIT B vs Bramblewood</v>
      </c>
      <c r="B116" s="17">
        <v>45747</v>
      </c>
      <c r="C116" s="11" t="s">
        <v>64</v>
      </c>
      <c r="D116" s="9" t="s">
        <v>84</v>
      </c>
      <c r="E116" s="42" t="s">
        <v>103</v>
      </c>
      <c r="F116" s="9" t="s">
        <v>73</v>
      </c>
      <c r="G116" s="42" t="s">
        <v>136</v>
      </c>
      <c r="H116" s="13" t="str">
        <f t="shared" si="15"/>
        <v>AIT B vs Bramblewood</v>
      </c>
      <c r="I116" s="9"/>
      <c r="U116" s="47"/>
      <c r="V116" s="50"/>
      <c r="W116" s="54"/>
      <c r="X116" s="50"/>
      <c r="Y116" s="54"/>
      <c r="Z116" s="52"/>
      <c r="AA116" s="54"/>
      <c r="AB116" s="50"/>
      <c r="AC116" s="54"/>
      <c r="AD116" s="50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0"/>
      <c r="DU116" s="51"/>
    </row>
    <row r="117" spans="1:125" x14ac:dyDescent="0.25">
      <c r="A117" s="13" t="str">
        <f t="shared" si="14"/>
        <v>Fri 11 Apr 25 - Mixed Premier - Bramblewood vs AIT A</v>
      </c>
      <c r="B117" s="17">
        <v>45758</v>
      </c>
      <c r="C117" s="11" t="s">
        <v>64</v>
      </c>
      <c r="D117" s="9" t="s">
        <v>73</v>
      </c>
      <c r="E117" s="42" t="s">
        <v>136</v>
      </c>
      <c r="F117" s="9" t="s">
        <v>83</v>
      </c>
      <c r="G117" s="42" t="s">
        <v>103</v>
      </c>
      <c r="H117" s="13" t="str">
        <f t="shared" si="15"/>
        <v>Bramblewood vs AIT A</v>
      </c>
      <c r="I117" s="9"/>
      <c r="Q117" s="138"/>
      <c r="R117" s="45" t="s">
        <v>1199</v>
      </c>
      <c r="S117" s="45"/>
      <c r="U117" s="47"/>
      <c r="V117" s="50"/>
      <c r="W117" s="54"/>
      <c r="X117" s="50"/>
      <c r="Y117" s="54"/>
      <c r="Z117" s="52"/>
      <c r="AA117" s="54"/>
      <c r="AB117" s="50"/>
      <c r="AC117" s="54"/>
      <c r="AD117" s="50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0"/>
      <c r="DU117" s="51"/>
    </row>
    <row r="118" spans="1:125" x14ac:dyDescent="0.25">
      <c r="A118" s="13" t="str">
        <f t="shared" si="14"/>
        <v>Thu 24 Apr 25 - Mixed Premier - AIT A vs Trident A</v>
      </c>
      <c r="B118" s="17">
        <v>45771</v>
      </c>
      <c r="C118" s="11" t="s">
        <v>64</v>
      </c>
      <c r="D118" s="9" t="s">
        <v>83</v>
      </c>
      <c r="E118" s="42" t="s">
        <v>103</v>
      </c>
      <c r="F118" s="9" t="s">
        <v>72</v>
      </c>
      <c r="G118" s="42" t="s">
        <v>121</v>
      </c>
      <c r="H118" s="13" t="str">
        <f t="shared" si="15"/>
        <v>AIT A vs Trident A</v>
      </c>
      <c r="I118" s="9"/>
      <c r="Q118" s="138" t="s">
        <v>1182</v>
      </c>
      <c r="R118" s="1" t="e">
        <f t="shared" ref="R118:R121" si="18">IF(R110=S110,"Do Nothing",IF(R110&gt;S110,R110-S110,S110-R110))</f>
        <v>#VALUE!</v>
      </c>
      <c r="S118" s="1" t="e">
        <f t="shared" ref="S118:S121" si="19">IF(R110=S110,"Do Nothing",IF(R110&gt;S110,R110-S110,S110-R110))</f>
        <v>#VALUE!</v>
      </c>
      <c r="U118" s="47"/>
      <c r="V118" s="50"/>
      <c r="W118" s="54"/>
      <c r="X118" s="50"/>
      <c r="Y118" s="54"/>
      <c r="Z118" s="52"/>
      <c r="AA118" s="54"/>
      <c r="AB118" s="50"/>
      <c r="AC118" s="54"/>
      <c r="AD118" s="50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0"/>
      <c r="DU118" s="51"/>
    </row>
    <row r="119" spans="1:125" x14ac:dyDescent="0.25">
      <c r="A119" s="13" t="str">
        <f t="shared" si="14"/>
        <v>Thu 01 May 25 - Mixed Premier - AIT A vs Bramblewood</v>
      </c>
      <c r="B119" s="17">
        <v>45778</v>
      </c>
      <c r="C119" s="11" t="s">
        <v>64</v>
      </c>
      <c r="D119" s="9" t="s">
        <v>83</v>
      </c>
      <c r="E119" s="42" t="s">
        <v>103</v>
      </c>
      <c r="F119" s="9" t="s">
        <v>73</v>
      </c>
      <c r="G119" s="42" t="s">
        <v>136</v>
      </c>
      <c r="H119" s="13" t="str">
        <f t="shared" si="15"/>
        <v>AIT A vs Bramblewood</v>
      </c>
      <c r="I119" s="9"/>
      <c r="Q119" s="138" t="s">
        <v>1183</v>
      </c>
      <c r="R119" s="1" t="e">
        <f t="shared" si="18"/>
        <v>#VALUE!</v>
      </c>
      <c r="S119" s="1" t="e">
        <f t="shared" si="19"/>
        <v>#VALUE!</v>
      </c>
      <c r="U119" s="47"/>
      <c r="V119" s="50"/>
      <c r="W119" s="54"/>
      <c r="X119" s="50"/>
      <c r="Y119" s="54"/>
      <c r="Z119" s="52"/>
      <c r="AA119" s="54"/>
      <c r="AB119" s="50"/>
      <c r="AC119" s="54"/>
      <c r="AD119" s="50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0"/>
      <c r="DU119" s="51"/>
    </row>
    <row r="120" spans="1:125" x14ac:dyDescent="0.25">
      <c r="A120" s="68" t="s">
        <v>1165</v>
      </c>
      <c r="B120" s="69"/>
      <c r="C120" s="70"/>
      <c r="D120" s="40"/>
      <c r="E120" s="40"/>
      <c r="F120" s="40"/>
      <c r="G120" s="40"/>
      <c r="H120" s="13"/>
      <c r="I120" s="40"/>
      <c r="Q120" s="138" t="s">
        <v>1184</v>
      </c>
      <c r="R120" s="1" t="e">
        <f t="shared" si="18"/>
        <v>#VALUE!</v>
      </c>
      <c r="S120" s="1" t="e">
        <f t="shared" si="19"/>
        <v>#VALUE!</v>
      </c>
      <c r="U120" s="47"/>
      <c r="V120" s="50"/>
      <c r="W120" s="54"/>
      <c r="X120" s="50"/>
      <c r="Y120" s="54"/>
      <c r="Z120" s="52"/>
      <c r="AA120" s="54"/>
      <c r="AB120" s="50"/>
      <c r="AC120" s="54"/>
      <c r="AD120" s="50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0"/>
      <c r="DU120" s="51"/>
    </row>
    <row r="121" spans="1:125" x14ac:dyDescent="0.25">
      <c r="A121" s="13" t="str">
        <f t="shared" ref="A121:A140" si="20">TEXT(B121,"ddd dd mmm yy")&amp;" - "&amp;C121&amp;" - "&amp;H121</f>
        <v>Fri 01 Nov 24 - Mixed Upper 1st - Angel Centre A vs Trident B</v>
      </c>
      <c r="B121" s="17">
        <v>45597</v>
      </c>
      <c r="C121" s="11" t="s">
        <v>61</v>
      </c>
      <c r="D121" s="9" t="s">
        <v>66</v>
      </c>
      <c r="E121" s="42" t="s">
        <v>106</v>
      </c>
      <c r="F121" s="9" t="s">
        <v>74</v>
      </c>
      <c r="G121" s="42" t="s">
        <v>121</v>
      </c>
      <c r="H121" s="13" t="str">
        <f t="shared" ref="H121:H140" si="21">D121&amp;" vs "&amp;F121</f>
        <v>Angel Centre A vs Trident B</v>
      </c>
      <c r="I121" s="9"/>
      <c r="Q121" s="138" t="s">
        <v>1185</v>
      </c>
      <c r="R121" s="1" t="e">
        <f t="shared" si="18"/>
        <v>#VALUE!</v>
      </c>
      <c r="S121" s="1" t="e">
        <f t="shared" si="19"/>
        <v>#VALUE!</v>
      </c>
      <c r="U121" s="47"/>
      <c r="V121" s="50"/>
      <c r="W121" s="54"/>
      <c r="X121" s="50"/>
      <c r="Y121" s="54"/>
      <c r="Z121" s="52"/>
      <c r="AA121" s="54"/>
      <c r="AB121" s="50"/>
      <c r="AC121" s="54"/>
      <c r="AD121" s="50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0"/>
      <c r="DU121" s="51"/>
    </row>
    <row r="122" spans="1:125" x14ac:dyDescent="0.25">
      <c r="A122" s="13" t="str">
        <f t="shared" si="20"/>
        <v>Thu 28 Nov 24 - Mixed Upper 1st - AIT C vs AIT D</v>
      </c>
      <c r="B122" s="17">
        <v>45624</v>
      </c>
      <c r="C122" s="11" t="s">
        <v>61</v>
      </c>
      <c r="D122" s="9" t="s">
        <v>86</v>
      </c>
      <c r="E122" s="42" t="s">
        <v>103</v>
      </c>
      <c r="F122" s="9" t="s">
        <v>85</v>
      </c>
      <c r="G122" s="42" t="s">
        <v>103</v>
      </c>
      <c r="H122" s="13" t="str">
        <f t="shared" si="21"/>
        <v>AIT C vs AIT D</v>
      </c>
      <c r="I122" s="9"/>
      <c r="Q122" s="138" t="s">
        <v>1186</v>
      </c>
      <c r="R122" s="1" t="e">
        <f>IF(R114=S114,"Do Nothing",IF(R114&gt;S114,S114-R114,0))</f>
        <v>#VALUE!</v>
      </c>
      <c r="S122" s="1" t="e">
        <f>IF(R114=S114,"Do Nothing",IF(R114&lt;S114,S114-T66,0))</f>
        <v>#VALUE!</v>
      </c>
      <c r="U122" s="47"/>
      <c r="V122" s="50"/>
      <c r="W122" s="54"/>
      <c r="X122" s="50"/>
      <c r="Y122" s="54"/>
      <c r="Z122" s="52"/>
      <c r="AA122" s="54"/>
      <c r="AB122" s="50"/>
      <c r="AC122" s="54"/>
      <c r="AD122" s="50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0"/>
      <c r="DU122" s="51"/>
    </row>
    <row r="123" spans="1:125" x14ac:dyDescent="0.25">
      <c r="A123" s="13" t="str">
        <f t="shared" si="20"/>
        <v>Thu 05 Dec 24 - Mixed Upper 1st - AIT D vs AIT C</v>
      </c>
      <c r="B123" s="17">
        <v>45631</v>
      </c>
      <c r="C123" s="11" t="s">
        <v>61</v>
      </c>
      <c r="D123" s="9" t="s">
        <v>85</v>
      </c>
      <c r="E123" s="42" t="s">
        <v>103</v>
      </c>
      <c r="F123" s="9" t="s">
        <v>86</v>
      </c>
      <c r="G123" s="42" t="s">
        <v>103</v>
      </c>
      <c r="H123" s="13" t="str">
        <f t="shared" si="21"/>
        <v>AIT D vs AIT C</v>
      </c>
      <c r="I123" s="9"/>
      <c r="Q123" s="139" t="s">
        <v>1187</v>
      </c>
      <c r="R123" s="1" t="e">
        <f>IF(R115=S115,"Do Nothing",IF(R115&gt;S115,R115-S115,S115-R115))</f>
        <v>#VALUE!</v>
      </c>
      <c r="S123" s="1" t="e">
        <f>IF(R115=S115,"Do Nothing",IF(R115&gt;S115,R115-S115,S115-R115))</f>
        <v>#VALUE!</v>
      </c>
      <c r="U123" s="47"/>
      <c r="V123" s="50"/>
      <c r="W123" s="54"/>
      <c r="X123" s="50"/>
      <c r="Y123" s="54"/>
      <c r="Z123" s="52"/>
      <c r="AA123" s="54"/>
      <c r="AB123" s="50"/>
      <c r="AC123" s="54"/>
      <c r="AD123" s="50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0"/>
      <c r="DU123" s="51"/>
    </row>
    <row r="124" spans="1:125" x14ac:dyDescent="0.25">
      <c r="A124" s="13" t="str">
        <f t="shared" si="20"/>
        <v>Fri 06 Dec 24 - Mixed Upper 1st - Hildenborough A vs Trident B</v>
      </c>
      <c r="B124" s="17">
        <v>45632</v>
      </c>
      <c r="C124" s="11" t="s">
        <v>61</v>
      </c>
      <c r="D124" s="9" t="s">
        <v>87</v>
      </c>
      <c r="E124" s="42" t="s">
        <v>118</v>
      </c>
      <c r="F124" s="9" t="s">
        <v>74</v>
      </c>
      <c r="G124" s="42" t="s">
        <v>121</v>
      </c>
      <c r="H124" s="13" t="str">
        <f t="shared" si="21"/>
        <v>Hildenborough A vs Trident B</v>
      </c>
      <c r="I124" s="9"/>
      <c r="U124" s="47"/>
      <c r="V124" s="50"/>
      <c r="W124" s="54"/>
      <c r="X124" s="50"/>
      <c r="Y124" s="54"/>
      <c r="Z124" s="52"/>
      <c r="AA124" s="54"/>
      <c r="AB124" s="50"/>
      <c r="AC124" s="54"/>
      <c r="AD124" s="50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0"/>
      <c r="DU124" s="51"/>
    </row>
    <row r="125" spans="1:125" x14ac:dyDescent="0.25">
      <c r="A125" s="13" t="str">
        <f t="shared" si="20"/>
        <v>Fri 20 Dec 24 - Mixed Upper 1st - Hildenborough A vs AIT D</v>
      </c>
      <c r="B125" s="17">
        <v>45646</v>
      </c>
      <c r="C125" s="11" t="s">
        <v>61</v>
      </c>
      <c r="D125" s="9" t="s">
        <v>87</v>
      </c>
      <c r="E125" s="42" t="s">
        <v>118</v>
      </c>
      <c r="F125" s="9" t="s">
        <v>85</v>
      </c>
      <c r="G125" s="42" t="s">
        <v>103</v>
      </c>
      <c r="H125" s="13" t="str">
        <f t="shared" si="21"/>
        <v>Hildenborough A vs AIT D</v>
      </c>
      <c r="I125" s="9"/>
      <c r="U125" s="47"/>
      <c r="V125" s="50"/>
      <c r="W125" s="54"/>
      <c r="X125" s="50"/>
      <c r="Y125" s="54"/>
      <c r="Z125" s="52"/>
      <c r="AA125" s="54"/>
      <c r="AB125" s="50"/>
      <c r="AC125" s="54"/>
      <c r="AD125" s="50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0"/>
      <c r="DU125" s="51"/>
    </row>
    <row r="126" spans="1:125" x14ac:dyDescent="0.25">
      <c r="A126" s="13" t="str">
        <f t="shared" si="20"/>
        <v>Sun 05 Jan 25 - Mixed Upper 1st - Trident B vs AIT D</v>
      </c>
      <c r="B126" s="17">
        <v>45662</v>
      </c>
      <c r="C126" s="11" t="s">
        <v>61</v>
      </c>
      <c r="D126" s="9" t="s">
        <v>74</v>
      </c>
      <c r="E126" s="42" t="s">
        <v>121</v>
      </c>
      <c r="F126" s="9" t="s">
        <v>85</v>
      </c>
      <c r="G126" s="42" t="s">
        <v>103</v>
      </c>
      <c r="H126" s="13" t="str">
        <f t="shared" si="21"/>
        <v>Trident B vs AIT D</v>
      </c>
      <c r="I126" s="9"/>
      <c r="U126" s="47"/>
      <c r="V126" s="50"/>
      <c r="W126" s="54"/>
      <c r="X126" s="50"/>
      <c r="Y126" s="54"/>
      <c r="Z126" s="52"/>
      <c r="AA126" s="54"/>
      <c r="AB126" s="50"/>
      <c r="AC126" s="54"/>
      <c r="AD126" s="50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0"/>
      <c r="DU126" s="51"/>
    </row>
    <row r="127" spans="1:125" x14ac:dyDescent="0.25">
      <c r="A127" s="13" t="str">
        <f t="shared" si="20"/>
        <v>Sun 19 Jan 25 - Mixed Upper 1st - Trident B vs Angel Centre A</v>
      </c>
      <c r="B127" s="17">
        <v>45676</v>
      </c>
      <c r="C127" s="11" t="s">
        <v>61</v>
      </c>
      <c r="D127" s="9" t="s">
        <v>74</v>
      </c>
      <c r="E127" s="42" t="s">
        <v>121</v>
      </c>
      <c r="F127" s="9" t="s">
        <v>66</v>
      </c>
      <c r="G127" s="42" t="s">
        <v>106</v>
      </c>
      <c r="H127" s="13" t="str">
        <f t="shared" si="21"/>
        <v>Trident B vs Angel Centre A</v>
      </c>
      <c r="I127" s="9"/>
      <c r="U127" s="47"/>
      <c r="V127" s="50"/>
      <c r="W127" s="54"/>
      <c r="X127" s="50"/>
      <c r="Y127" s="54"/>
      <c r="Z127" s="52"/>
      <c r="AA127" s="54"/>
      <c r="AB127" s="50"/>
      <c r="AC127" s="54"/>
      <c r="AD127" s="50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0"/>
      <c r="DU127" s="51"/>
    </row>
    <row r="128" spans="1:125" x14ac:dyDescent="0.25">
      <c r="A128" s="13" t="str">
        <f t="shared" si="20"/>
        <v>Fri 31 Jan 25 - Mixed Upper 1st - Hildenborough A vs Angel Centre A</v>
      </c>
      <c r="B128" s="17">
        <v>45688</v>
      </c>
      <c r="C128" s="11" t="s">
        <v>61</v>
      </c>
      <c r="D128" s="9" t="s">
        <v>87</v>
      </c>
      <c r="E128" s="42" t="s">
        <v>118</v>
      </c>
      <c r="F128" s="9" t="s">
        <v>66</v>
      </c>
      <c r="G128" s="42" t="s">
        <v>106</v>
      </c>
      <c r="H128" s="13" t="str">
        <f t="shared" si="21"/>
        <v>Hildenborough A vs Angel Centre A</v>
      </c>
      <c r="I128" s="9"/>
      <c r="U128" s="47"/>
      <c r="V128" s="50"/>
      <c r="W128" s="54"/>
      <c r="X128" s="50"/>
      <c r="Y128" s="54"/>
      <c r="Z128" s="52"/>
      <c r="AA128" s="54"/>
      <c r="AB128" s="50"/>
      <c r="AC128" s="54"/>
      <c r="AD128" s="50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0"/>
      <c r="DU128" s="51"/>
    </row>
    <row r="129" spans="1:125" x14ac:dyDescent="0.25">
      <c r="A129" s="13" t="str">
        <f t="shared" si="20"/>
        <v>Fri 07 Feb 25 - Mixed Upper 1st - Angel Centre A vs AIT C</v>
      </c>
      <c r="B129" s="17">
        <v>45695</v>
      </c>
      <c r="C129" s="11" t="s">
        <v>61</v>
      </c>
      <c r="D129" s="9" t="s">
        <v>66</v>
      </c>
      <c r="E129" s="42" t="s">
        <v>106</v>
      </c>
      <c r="F129" s="9" t="s">
        <v>86</v>
      </c>
      <c r="G129" s="42" t="s">
        <v>103</v>
      </c>
      <c r="H129" s="13" t="str">
        <f t="shared" si="21"/>
        <v>Angel Centre A vs AIT C</v>
      </c>
      <c r="I129" s="9"/>
      <c r="U129" s="47"/>
      <c r="V129" s="50"/>
      <c r="W129" s="54"/>
      <c r="X129" s="50"/>
      <c r="Y129" s="54"/>
      <c r="Z129" s="52"/>
      <c r="AA129" s="54"/>
      <c r="AB129" s="50"/>
      <c r="AC129" s="54"/>
      <c r="AD129" s="50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0"/>
      <c r="DU129" s="51"/>
    </row>
    <row r="130" spans="1:125" x14ac:dyDescent="0.25">
      <c r="A130" s="13" t="str">
        <f t="shared" si="20"/>
        <v>Thu 13 Feb 25 - Mixed Upper 1st - AIT C vs Hildenborough A</v>
      </c>
      <c r="B130" s="17">
        <v>45701</v>
      </c>
      <c r="C130" s="11" t="s">
        <v>61</v>
      </c>
      <c r="D130" s="9" t="s">
        <v>86</v>
      </c>
      <c r="E130" s="42" t="s">
        <v>103</v>
      </c>
      <c r="F130" s="9" t="s">
        <v>87</v>
      </c>
      <c r="G130" s="42" t="s">
        <v>118</v>
      </c>
      <c r="H130" s="13" t="str">
        <f t="shared" si="21"/>
        <v>AIT C vs Hildenborough A</v>
      </c>
      <c r="I130" s="9"/>
      <c r="U130" s="47"/>
      <c r="V130" s="50"/>
      <c r="W130" s="54"/>
      <c r="X130" s="50"/>
      <c r="Y130" s="54"/>
      <c r="Z130" s="52"/>
      <c r="AA130" s="54"/>
      <c r="AB130" s="50"/>
      <c r="AC130" s="54"/>
      <c r="AD130" s="50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0"/>
      <c r="DU130" s="51"/>
    </row>
    <row r="131" spans="1:125" x14ac:dyDescent="0.25">
      <c r="A131" s="13" t="str">
        <f t="shared" si="20"/>
        <v>Thu 20 Feb 25 - Mixed Upper 1st - AIT D vs Hildenborough A</v>
      </c>
      <c r="B131" s="17">
        <v>45708</v>
      </c>
      <c r="C131" s="11" t="s">
        <v>61</v>
      </c>
      <c r="D131" s="9" t="s">
        <v>85</v>
      </c>
      <c r="E131" s="42" t="s">
        <v>103</v>
      </c>
      <c r="F131" s="9" t="s">
        <v>87</v>
      </c>
      <c r="G131" s="42" t="s">
        <v>118</v>
      </c>
      <c r="H131" s="13" t="str">
        <f t="shared" si="21"/>
        <v>AIT D vs Hildenborough A</v>
      </c>
      <c r="I131" s="9"/>
      <c r="U131" s="47"/>
      <c r="V131" s="50"/>
      <c r="W131" s="54"/>
      <c r="X131" s="50"/>
      <c r="Y131" s="54"/>
      <c r="Z131" s="52"/>
      <c r="AA131" s="54"/>
      <c r="AB131" s="50"/>
      <c r="AC131" s="54"/>
      <c r="AD131" s="50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0"/>
      <c r="DU131" s="51"/>
    </row>
    <row r="132" spans="1:125" x14ac:dyDescent="0.25">
      <c r="A132" s="13" t="str">
        <f t="shared" si="20"/>
        <v>Thu 27 Feb 25 - Mixed Upper 1st - AIT C vs Trident B</v>
      </c>
      <c r="B132" s="17">
        <v>45715</v>
      </c>
      <c r="C132" s="11" t="s">
        <v>61</v>
      </c>
      <c r="D132" s="9" t="s">
        <v>86</v>
      </c>
      <c r="E132" s="42" t="s">
        <v>103</v>
      </c>
      <c r="F132" s="9" t="s">
        <v>74</v>
      </c>
      <c r="G132" s="42" t="s">
        <v>121</v>
      </c>
      <c r="H132" s="13" t="str">
        <f t="shared" si="21"/>
        <v>AIT C vs Trident B</v>
      </c>
      <c r="I132" s="9"/>
      <c r="U132" s="47"/>
      <c r="V132" s="50"/>
      <c r="W132" s="54"/>
      <c r="X132" s="50"/>
      <c r="Y132" s="54"/>
      <c r="Z132" s="52"/>
      <c r="AA132" s="54"/>
      <c r="AB132" s="50"/>
      <c r="AC132" s="54"/>
      <c r="AD132" s="50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0"/>
      <c r="DU132" s="51"/>
    </row>
    <row r="133" spans="1:125" x14ac:dyDescent="0.25">
      <c r="A133" s="13" t="str">
        <f t="shared" si="20"/>
        <v>Fri 28 Feb 25 - Mixed Upper 1st - Angel Centre A vs AIT D</v>
      </c>
      <c r="B133" s="17">
        <v>45716</v>
      </c>
      <c r="C133" s="11" t="s">
        <v>61</v>
      </c>
      <c r="D133" s="9" t="s">
        <v>66</v>
      </c>
      <c r="E133" s="42" t="s">
        <v>106</v>
      </c>
      <c r="F133" s="9" t="s">
        <v>85</v>
      </c>
      <c r="G133" s="42" t="s">
        <v>103</v>
      </c>
      <c r="H133" s="13" t="str">
        <f t="shared" si="21"/>
        <v>Angel Centre A vs AIT D</v>
      </c>
      <c r="I133" s="9"/>
      <c r="U133" s="47"/>
      <c r="V133" s="50"/>
      <c r="W133" s="54"/>
      <c r="X133" s="50"/>
      <c r="Y133" s="54"/>
      <c r="Z133" s="52"/>
      <c r="AA133" s="54"/>
      <c r="AB133" s="50"/>
      <c r="AC133" s="54"/>
      <c r="AD133" s="50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0"/>
      <c r="DU133" s="51"/>
    </row>
    <row r="134" spans="1:125" x14ac:dyDescent="0.25">
      <c r="A134" s="13" t="str">
        <f t="shared" si="20"/>
        <v>Sun 16 Mar 25 - Mixed Upper 1st - Trident B vs Hildenborough A</v>
      </c>
      <c r="B134" s="17">
        <v>45732</v>
      </c>
      <c r="C134" s="11" t="s">
        <v>61</v>
      </c>
      <c r="D134" s="9" t="s">
        <v>74</v>
      </c>
      <c r="E134" s="42" t="s">
        <v>121</v>
      </c>
      <c r="F134" s="9" t="s">
        <v>87</v>
      </c>
      <c r="G134" s="42" t="s">
        <v>118</v>
      </c>
      <c r="H134" s="13" t="str">
        <f t="shared" si="21"/>
        <v>Trident B vs Hildenborough A</v>
      </c>
      <c r="I134" s="9"/>
      <c r="U134" s="47"/>
      <c r="V134" s="50"/>
      <c r="W134" s="54"/>
      <c r="X134" s="50"/>
      <c r="Y134" s="54"/>
      <c r="Z134" s="52"/>
      <c r="AA134" s="54"/>
      <c r="AB134" s="50"/>
      <c r="AC134" s="54"/>
      <c r="AD134" s="50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0"/>
      <c r="DU134" s="51"/>
    </row>
    <row r="135" spans="1:125" x14ac:dyDescent="0.25">
      <c r="A135" s="13" t="str">
        <f t="shared" si="20"/>
        <v>Mon 24 Mar 25 - Mixed Upper 1st - AIT C vs Angel Centre A</v>
      </c>
      <c r="B135" s="17">
        <v>45740</v>
      </c>
      <c r="C135" s="11" t="s">
        <v>61</v>
      </c>
      <c r="D135" s="9" t="s">
        <v>86</v>
      </c>
      <c r="E135" s="42" t="s">
        <v>103</v>
      </c>
      <c r="F135" s="9" t="s">
        <v>66</v>
      </c>
      <c r="G135" s="42" t="s">
        <v>106</v>
      </c>
      <c r="H135" s="13" t="str">
        <f t="shared" si="21"/>
        <v>AIT C vs Angel Centre A</v>
      </c>
      <c r="I135" s="9"/>
      <c r="U135" s="47"/>
      <c r="V135" s="50"/>
      <c r="W135" s="54"/>
      <c r="X135" s="50"/>
      <c r="Y135" s="54"/>
      <c r="Z135" s="52"/>
      <c r="AA135" s="54"/>
      <c r="AB135" s="50"/>
      <c r="AC135" s="54"/>
      <c r="AD135" s="50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0"/>
      <c r="DU135" s="51"/>
    </row>
    <row r="136" spans="1:125" x14ac:dyDescent="0.25">
      <c r="A136" s="13" t="str">
        <f t="shared" si="20"/>
        <v>Thu 27 Mar 25 - Mixed Upper 1st - AIT D vs Trident B</v>
      </c>
      <c r="B136" s="17">
        <v>45743</v>
      </c>
      <c r="C136" s="11" t="s">
        <v>61</v>
      </c>
      <c r="D136" s="9" t="s">
        <v>85</v>
      </c>
      <c r="E136" s="42" t="s">
        <v>103</v>
      </c>
      <c r="F136" s="9" t="s">
        <v>74</v>
      </c>
      <c r="G136" s="42" t="s">
        <v>121</v>
      </c>
      <c r="H136" s="13" t="str">
        <f t="shared" si="21"/>
        <v>AIT D vs Trident B</v>
      </c>
      <c r="I136" s="9"/>
      <c r="U136" s="47"/>
      <c r="V136" s="50"/>
      <c r="W136" s="54"/>
      <c r="X136" s="50"/>
      <c r="Y136" s="54"/>
      <c r="Z136" s="52"/>
      <c r="AA136" s="54"/>
      <c r="AB136" s="50"/>
      <c r="AC136" s="54"/>
      <c r="AD136" s="50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0"/>
      <c r="DU136" s="51"/>
    </row>
    <row r="137" spans="1:125" x14ac:dyDescent="0.25">
      <c r="A137" s="13" t="str">
        <f t="shared" si="20"/>
        <v>Fri 28 Mar 25 - Mixed Upper 1st - Angel Centre A vs Hildenborough A</v>
      </c>
      <c r="B137" s="17">
        <v>45744</v>
      </c>
      <c r="C137" s="11" t="s">
        <v>61</v>
      </c>
      <c r="D137" s="9" t="s">
        <v>66</v>
      </c>
      <c r="E137" s="42" t="s">
        <v>106</v>
      </c>
      <c r="F137" s="9" t="s">
        <v>87</v>
      </c>
      <c r="G137" s="42" t="s">
        <v>118</v>
      </c>
      <c r="H137" s="13" t="str">
        <f t="shared" si="21"/>
        <v>Angel Centre A vs Hildenborough A</v>
      </c>
      <c r="I137" s="9"/>
      <c r="U137" s="47"/>
      <c r="V137" s="50"/>
      <c r="W137" s="54"/>
      <c r="X137" s="50"/>
      <c r="Y137" s="54"/>
      <c r="Z137" s="52"/>
      <c r="AA137" s="54"/>
      <c r="AB137" s="50"/>
      <c r="AC137" s="54"/>
      <c r="AD137" s="50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0"/>
      <c r="DU137" s="51"/>
    </row>
    <row r="138" spans="1:125" x14ac:dyDescent="0.25">
      <c r="A138" s="13" t="str">
        <f t="shared" si="20"/>
        <v>Thu 10 Apr 25 - Mixed Upper 1st - AIT D vs Angel Centre A</v>
      </c>
      <c r="B138" s="17">
        <v>45757</v>
      </c>
      <c r="C138" s="11" t="s">
        <v>61</v>
      </c>
      <c r="D138" s="9" t="s">
        <v>85</v>
      </c>
      <c r="E138" s="42" t="s">
        <v>103</v>
      </c>
      <c r="F138" s="9" t="s">
        <v>66</v>
      </c>
      <c r="G138" s="42" t="s">
        <v>106</v>
      </c>
      <c r="H138" s="13" t="str">
        <f t="shared" si="21"/>
        <v>AIT D vs Angel Centre A</v>
      </c>
      <c r="I138" s="9"/>
      <c r="U138" s="47"/>
      <c r="V138" s="50"/>
      <c r="W138" s="54"/>
      <c r="X138" s="50"/>
      <c r="Y138" s="54"/>
      <c r="Z138" s="52"/>
      <c r="AA138" s="54"/>
      <c r="AB138" s="50"/>
      <c r="AC138" s="54"/>
      <c r="AD138" s="50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0"/>
      <c r="DU138" s="51"/>
    </row>
    <row r="139" spans="1:125" x14ac:dyDescent="0.25">
      <c r="A139" s="13" t="str">
        <f t="shared" si="20"/>
        <v>Mon 28 Apr 25 - Mixed Upper 1st - Trident B vs AIT C</v>
      </c>
      <c r="B139" s="17">
        <v>45775</v>
      </c>
      <c r="C139" s="11" t="s">
        <v>61</v>
      </c>
      <c r="D139" s="9" t="s">
        <v>74</v>
      </c>
      <c r="E139" s="42" t="s">
        <v>121</v>
      </c>
      <c r="F139" s="9" t="s">
        <v>86</v>
      </c>
      <c r="G139" s="42" t="s">
        <v>103</v>
      </c>
      <c r="H139" s="13" t="str">
        <f t="shared" si="21"/>
        <v>Trident B vs AIT C</v>
      </c>
      <c r="I139" s="9"/>
      <c r="U139" s="47"/>
      <c r="V139" s="50"/>
      <c r="W139" s="54"/>
      <c r="X139" s="50"/>
      <c r="Y139" s="54"/>
      <c r="Z139" s="52"/>
      <c r="AA139" s="54"/>
      <c r="AB139" s="50"/>
      <c r="AC139" s="54"/>
      <c r="AD139" s="50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0"/>
      <c r="DU139" s="51"/>
    </row>
    <row r="140" spans="1:125" x14ac:dyDescent="0.25">
      <c r="A140" s="13" t="str">
        <f t="shared" si="20"/>
        <v>Fri 02 May 25 - Mixed Upper 1st - Hildenborough A vs AIT C</v>
      </c>
      <c r="B140" s="17">
        <v>45779</v>
      </c>
      <c r="C140" s="11" t="s">
        <v>61</v>
      </c>
      <c r="D140" s="9" t="s">
        <v>87</v>
      </c>
      <c r="E140" s="42" t="s">
        <v>118</v>
      </c>
      <c r="F140" s="9" t="s">
        <v>86</v>
      </c>
      <c r="G140" s="42" t="s">
        <v>103</v>
      </c>
      <c r="H140" s="13" t="str">
        <f t="shared" si="21"/>
        <v>Hildenborough A vs AIT C</v>
      </c>
      <c r="I140" s="9"/>
      <c r="U140" s="47"/>
      <c r="V140" s="50"/>
      <c r="W140" s="54"/>
      <c r="X140" s="50"/>
      <c r="Y140" s="54"/>
      <c r="Z140" s="52"/>
      <c r="AA140" s="54"/>
      <c r="AB140" s="50"/>
      <c r="AC140" s="54"/>
      <c r="AD140" s="50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0"/>
      <c r="DU140" s="51"/>
    </row>
    <row r="141" spans="1:125" x14ac:dyDescent="0.25">
      <c r="A141" s="68" t="s">
        <v>1166</v>
      </c>
      <c r="B141" s="69"/>
      <c r="C141" s="70"/>
      <c r="D141" s="40"/>
      <c r="E141" s="40"/>
      <c r="F141" s="40"/>
      <c r="G141" s="40"/>
      <c r="H141" s="13"/>
      <c r="I141" s="40"/>
      <c r="U141" s="47"/>
      <c r="V141" s="50"/>
      <c r="W141" s="54"/>
      <c r="X141" s="50"/>
      <c r="Y141" s="54"/>
      <c r="Z141" s="52"/>
      <c r="AA141" s="54"/>
      <c r="AB141" s="50"/>
      <c r="AC141" s="54"/>
      <c r="AD141" s="50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0"/>
      <c r="DU141" s="51"/>
    </row>
    <row r="142" spans="1:125" x14ac:dyDescent="0.25">
      <c r="A142" s="13" t="str">
        <f t="shared" ref="A142:A161" si="22">TEXT(B142,"ddd dd mmm yy")&amp;" - "&amp;C142&amp;" - "&amp;H142</f>
        <v>Fri 04 Oct 24 - Mixed Lower 1st - Hildenborough B vs Trident C</v>
      </c>
      <c r="B142" s="17">
        <v>45569</v>
      </c>
      <c r="C142" s="11" t="s">
        <v>54</v>
      </c>
      <c r="D142" s="9" t="s">
        <v>80</v>
      </c>
      <c r="E142" s="42" t="s">
        <v>118</v>
      </c>
      <c r="F142" s="9" t="s">
        <v>75</v>
      </c>
      <c r="G142" s="42" t="s">
        <v>121</v>
      </c>
      <c r="H142" s="13" t="str">
        <f t="shared" ref="H142:H161" si="23">D142&amp;" vs "&amp;F142</f>
        <v>Hildenborough B vs Trident C</v>
      </c>
      <c r="I142" s="9"/>
      <c r="U142" s="47"/>
      <c r="V142" s="50"/>
      <c r="W142" s="54"/>
      <c r="X142" s="50"/>
      <c r="Y142" s="54"/>
      <c r="Z142" s="52"/>
      <c r="AA142" s="54"/>
      <c r="AB142" s="50"/>
      <c r="AC142" s="54"/>
      <c r="AD142" s="50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0"/>
      <c r="DU142" s="51"/>
    </row>
    <row r="143" spans="1:125" x14ac:dyDescent="0.25">
      <c r="A143" s="13" t="str">
        <f t="shared" si="22"/>
        <v>Thu 10 Oct 24 - Mixed Lower 1st - AIT E vs Hildenborough B</v>
      </c>
      <c r="B143" s="17">
        <v>45575</v>
      </c>
      <c r="C143" s="11" t="s">
        <v>54</v>
      </c>
      <c r="D143" s="9" t="s">
        <v>81</v>
      </c>
      <c r="E143" s="42" t="s">
        <v>103</v>
      </c>
      <c r="F143" s="9" t="s">
        <v>80</v>
      </c>
      <c r="G143" s="42" t="s">
        <v>118</v>
      </c>
      <c r="H143" s="13" t="str">
        <f t="shared" si="23"/>
        <v>AIT E vs Hildenborough B</v>
      </c>
      <c r="I143" s="9"/>
      <c r="U143" s="47"/>
      <c r="V143" s="50"/>
      <c r="W143" s="54"/>
      <c r="X143" s="50"/>
      <c r="Y143" s="54"/>
      <c r="Z143" s="52"/>
      <c r="AA143" s="54"/>
      <c r="AB143" s="50"/>
      <c r="AC143" s="54"/>
      <c r="AD143" s="50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0"/>
      <c r="DU143" s="51"/>
    </row>
    <row r="144" spans="1:125" x14ac:dyDescent="0.25">
      <c r="A144" s="13" t="str">
        <f t="shared" si="22"/>
        <v>Thu 07 Nov 24 - Mixed Lower 1st - AIT E vs Trident C</v>
      </c>
      <c r="B144" s="17">
        <v>45603</v>
      </c>
      <c r="C144" s="11" t="s">
        <v>54</v>
      </c>
      <c r="D144" s="9" t="s">
        <v>81</v>
      </c>
      <c r="E144" s="42" t="s">
        <v>103</v>
      </c>
      <c r="F144" s="9" t="s">
        <v>75</v>
      </c>
      <c r="G144" s="42" t="s">
        <v>121</v>
      </c>
      <c r="H144" s="13" t="str">
        <f t="shared" si="23"/>
        <v>AIT E vs Trident C</v>
      </c>
      <c r="I144" s="9"/>
      <c r="U144" s="47"/>
      <c r="V144" s="50"/>
      <c r="W144" s="54"/>
      <c r="X144" s="50"/>
      <c r="Y144" s="54"/>
      <c r="Z144" s="52"/>
      <c r="AA144" s="54"/>
      <c r="AB144" s="50"/>
      <c r="AC144" s="54"/>
      <c r="AD144" s="50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0"/>
      <c r="DU144" s="51"/>
    </row>
    <row r="145" spans="1:125" x14ac:dyDescent="0.25">
      <c r="A145" s="13" t="str">
        <f t="shared" si="22"/>
        <v>Thu 14 Nov 24 - Mixed Lower 1st - St. John's vs Trident C</v>
      </c>
      <c r="B145" s="17">
        <v>45610</v>
      </c>
      <c r="C145" s="11" t="s">
        <v>54</v>
      </c>
      <c r="D145" s="9" t="s">
        <v>82</v>
      </c>
      <c r="E145" s="42" t="s">
        <v>115</v>
      </c>
      <c r="F145" s="9" t="s">
        <v>75</v>
      </c>
      <c r="G145" s="42" t="s">
        <v>121</v>
      </c>
      <c r="H145" s="13" t="str">
        <f t="shared" si="23"/>
        <v>St. John's vs Trident C</v>
      </c>
      <c r="I145" s="9"/>
      <c r="U145" s="47"/>
      <c r="V145" s="50"/>
      <c r="W145" s="54"/>
      <c r="X145" s="50"/>
      <c r="Y145" s="54"/>
      <c r="Z145" s="52"/>
      <c r="AA145" s="54"/>
      <c r="AB145" s="50"/>
      <c r="AC145" s="54"/>
      <c r="AD145" s="50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0"/>
      <c r="DU145" s="51"/>
    </row>
    <row r="146" spans="1:125" x14ac:dyDescent="0.25">
      <c r="A146" s="13" t="str">
        <f t="shared" si="22"/>
        <v>Sun 24 Nov 24 - Mixed Lower 1st - Trident C vs Hildenborough B</v>
      </c>
      <c r="B146" s="17">
        <v>45620</v>
      </c>
      <c r="C146" s="11" t="s">
        <v>54</v>
      </c>
      <c r="D146" s="9" t="s">
        <v>75</v>
      </c>
      <c r="E146" s="42" t="s">
        <v>121</v>
      </c>
      <c r="F146" s="9" t="s">
        <v>80</v>
      </c>
      <c r="G146" s="42" t="s">
        <v>118</v>
      </c>
      <c r="H146" s="13" t="str">
        <f t="shared" si="23"/>
        <v>Trident C vs Hildenborough B</v>
      </c>
      <c r="I146" s="9"/>
      <c r="U146" s="47"/>
      <c r="V146" s="50"/>
      <c r="W146" s="54"/>
      <c r="X146" s="50"/>
      <c r="Y146" s="54"/>
      <c r="Z146" s="52"/>
      <c r="AA146" s="54"/>
      <c r="AB146" s="50"/>
      <c r="AC146" s="54"/>
      <c r="AD146" s="50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0"/>
      <c r="DU146" s="51"/>
    </row>
    <row r="147" spans="1:125" x14ac:dyDescent="0.25">
      <c r="A147" s="13" t="str">
        <f t="shared" si="22"/>
        <v>Fri 29 Nov 24 - Mixed Lower 1st - Hildenborough B vs AIT E</v>
      </c>
      <c r="B147" s="17">
        <v>45625</v>
      </c>
      <c r="C147" s="11" t="s">
        <v>54</v>
      </c>
      <c r="D147" s="9" t="s">
        <v>80</v>
      </c>
      <c r="E147" s="42" t="s">
        <v>118</v>
      </c>
      <c r="F147" s="9" t="s">
        <v>81</v>
      </c>
      <c r="G147" s="42" t="s">
        <v>103</v>
      </c>
      <c r="H147" s="13" t="str">
        <f t="shared" si="23"/>
        <v>Hildenborough B vs AIT E</v>
      </c>
      <c r="I147" s="9"/>
      <c r="U147" s="47"/>
      <c r="V147" s="50"/>
      <c r="W147" s="54"/>
      <c r="X147" s="50"/>
      <c r="Y147" s="54"/>
      <c r="Z147" s="52"/>
      <c r="AA147" s="54"/>
      <c r="AB147" s="50"/>
      <c r="AC147" s="54"/>
      <c r="AD147" s="50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0"/>
      <c r="DU147" s="51"/>
    </row>
    <row r="148" spans="1:125" x14ac:dyDescent="0.25">
      <c r="A148" s="13" t="str">
        <f t="shared" si="22"/>
        <v>Fri 06 Dec 24 - Mixed Lower 1st - Angel Centre B vs AIT E</v>
      </c>
      <c r="B148" s="17">
        <v>45632</v>
      </c>
      <c r="C148" s="11" t="s">
        <v>54</v>
      </c>
      <c r="D148" s="9" t="s">
        <v>67</v>
      </c>
      <c r="E148" s="42" t="s">
        <v>106</v>
      </c>
      <c r="F148" s="9" t="s">
        <v>81</v>
      </c>
      <c r="G148" s="42" t="s">
        <v>103</v>
      </c>
      <c r="H148" s="13" t="str">
        <f t="shared" si="23"/>
        <v>Angel Centre B vs AIT E</v>
      </c>
      <c r="I148" s="9"/>
      <c r="U148" s="47"/>
      <c r="V148" s="50"/>
      <c r="W148" s="54"/>
      <c r="X148" s="50"/>
      <c r="Y148" s="54"/>
      <c r="Z148" s="52"/>
      <c r="AA148" s="54"/>
      <c r="AB148" s="50"/>
      <c r="AC148" s="54"/>
      <c r="AD148" s="50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0"/>
      <c r="DU148" s="51"/>
    </row>
    <row r="149" spans="1:125" x14ac:dyDescent="0.25">
      <c r="A149" s="13" t="str">
        <f t="shared" si="22"/>
        <v>Fri 03 Jan 25 - Mixed Lower 1st - Angel Centre B vs Hildenborough B</v>
      </c>
      <c r="B149" s="17">
        <v>45660</v>
      </c>
      <c r="C149" s="11" t="s">
        <v>54</v>
      </c>
      <c r="D149" s="9" t="s">
        <v>67</v>
      </c>
      <c r="E149" s="42" t="s">
        <v>106</v>
      </c>
      <c r="F149" s="9" t="s">
        <v>80</v>
      </c>
      <c r="G149" s="42" t="s">
        <v>118</v>
      </c>
      <c r="H149" s="13" t="str">
        <f t="shared" si="23"/>
        <v>Angel Centre B vs Hildenborough B</v>
      </c>
      <c r="I149" s="9"/>
      <c r="U149" s="47"/>
      <c r="V149" s="50"/>
      <c r="W149" s="54"/>
      <c r="X149" s="50"/>
      <c r="Y149" s="54"/>
      <c r="Z149" s="52"/>
      <c r="AA149" s="54"/>
      <c r="AB149" s="50"/>
      <c r="AC149" s="54"/>
      <c r="AD149" s="50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0"/>
      <c r="DU149" s="51"/>
    </row>
    <row r="150" spans="1:125" x14ac:dyDescent="0.25">
      <c r="A150" s="13" t="str">
        <f t="shared" si="22"/>
        <v>Thu 09 Jan 25 - Mixed Lower 1st - St. John's vs Hildenborough B</v>
      </c>
      <c r="B150" s="17">
        <v>45666</v>
      </c>
      <c r="C150" s="11" t="s">
        <v>54</v>
      </c>
      <c r="D150" s="9" t="s">
        <v>82</v>
      </c>
      <c r="E150" s="42" t="s">
        <v>115</v>
      </c>
      <c r="F150" s="9" t="s">
        <v>80</v>
      </c>
      <c r="G150" s="42" t="s">
        <v>118</v>
      </c>
      <c r="H150" s="13" t="str">
        <f t="shared" si="23"/>
        <v>St. John's vs Hildenborough B</v>
      </c>
      <c r="I150" s="9"/>
      <c r="U150" s="47"/>
      <c r="V150" s="50"/>
      <c r="W150" s="54"/>
      <c r="X150" s="50"/>
      <c r="Y150" s="54"/>
      <c r="Z150" s="52"/>
      <c r="AA150" s="54"/>
      <c r="AB150" s="50"/>
      <c r="AC150" s="54"/>
      <c r="AD150" s="50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  <c r="DG150" s="54"/>
      <c r="DH150" s="54"/>
      <c r="DI150" s="54"/>
      <c r="DJ150" s="54"/>
      <c r="DK150" s="54"/>
      <c r="DL150" s="54"/>
      <c r="DM150" s="54"/>
      <c r="DN150" s="54"/>
      <c r="DO150" s="54"/>
      <c r="DP150" s="54"/>
      <c r="DQ150" s="54"/>
      <c r="DR150" s="54"/>
      <c r="DS150" s="54"/>
      <c r="DT150" s="50"/>
      <c r="DU150" s="51"/>
    </row>
    <row r="151" spans="1:125" x14ac:dyDescent="0.25">
      <c r="A151" s="13" t="str">
        <f t="shared" si="22"/>
        <v>Thu 16 Jan 25 - Mixed Lower 1st - AIT E vs Angel Centre B</v>
      </c>
      <c r="B151" s="17">
        <v>45673</v>
      </c>
      <c r="C151" s="11" t="s">
        <v>54</v>
      </c>
      <c r="D151" s="9" t="s">
        <v>81</v>
      </c>
      <c r="E151" s="42" t="s">
        <v>103</v>
      </c>
      <c r="F151" s="9" t="s">
        <v>67</v>
      </c>
      <c r="G151" s="42" t="s">
        <v>106</v>
      </c>
      <c r="H151" s="13" t="str">
        <f t="shared" si="23"/>
        <v>AIT E vs Angel Centre B</v>
      </c>
      <c r="I151" s="9"/>
      <c r="U151" s="47"/>
      <c r="V151" s="50"/>
      <c r="W151" s="54"/>
      <c r="X151" s="50"/>
      <c r="Y151" s="54"/>
      <c r="Z151" s="52"/>
      <c r="AA151" s="54"/>
      <c r="AB151" s="50"/>
      <c r="AC151" s="54"/>
      <c r="AD151" s="50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0"/>
      <c r="DU151" s="51"/>
    </row>
    <row r="152" spans="1:125" x14ac:dyDescent="0.25">
      <c r="A152" s="13" t="str">
        <f t="shared" si="22"/>
        <v>Mon 20 Jan 25 - Mixed Lower 1st - Trident C vs AIT E</v>
      </c>
      <c r="B152" s="17">
        <v>45677</v>
      </c>
      <c r="C152" s="11" t="s">
        <v>54</v>
      </c>
      <c r="D152" s="9" t="s">
        <v>75</v>
      </c>
      <c r="E152" s="42" t="s">
        <v>121</v>
      </c>
      <c r="F152" s="9" t="s">
        <v>81</v>
      </c>
      <c r="G152" s="42" t="s">
        <v>103</v>
      </c>
      <c r="H152" s="13" t="str">
        <f t="shared" si="23"/>
        <v>Trident C vs AIT E</v>
      </c>
      <c r="I152" s="9"/>
      <c r="U152" s="47"/>
      <c r="V152" s="50"/>
      <c r="W152" s="54"/>
      <c r="X152" s="50"/>
      <c r="Y152" s="54"/>
      <c r="Z152" s="52"/>
      <c r="AA152" s="54"/>
      <c r="AB152" s="50"/>
      <c r="AC152" s="54"/>
      <c r="AD152" s="50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54"/>
      <c r="DL152" s="54"/>
      <c r="DM152" s="54"/>
      <c r="DN152" s="54"/>
      <c r="DO152" s="54"/>
      <c r="DP152" s="54"/>
      <c r="DQ152" s="54"/>
      <c r="DR152" s="54"/>
      <c r="DS152" s="54"/>
      <c r="DT152" s="50"/>
      <c r="DU152" s="51"/>
    </row>
    <row r="153" spans="1:125" x14ac:dyDescent="0.25">
      <c r="A153" s="13" t="str">
        <f t="shared" si="22"/>
        <v>Fri 24 Jan 25 - Mixed Lower 1st - Angel Centre B vs St. John's</v>
      </c>
      <c r="B153" s="17">
        <v>45681</v>
      </c>
      <c r="C153" s="11" t="s">
        <v>54</v>
      </c>
      <c r="D153" s="9" t="s">
        <v>67</v>
      </c>
      <c r="E153" s="42" t="s">
        <v>106</v>
      </c>
      <c r="F153" s="9" t="s">
        <v>82</v>
      </c>
      <c r="G153" s="42" t="s">
        <v>115</v>
      </c>
      <c r="H153" s="13" t="str">
        <f t="shared" si="23"/>
        <v>Angel Centre B vs St. John's</v>
      </c>
      <c r="I153" s="9"/>
      <c r="U153" s="47"/>
      <c r="V153" s="50"/>
      <c r="W153" s="54"/>
      <c r="X153" s="50"/>
      <c r="Y153" s="54"/>
      <c r="Z153" s="52"/>
      <c r="AA153" s="54"/>
      <c r="AB153" s="50"/>
      <c r="AC153" s="54"/>
      <c r="AD153" s="50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0"/>
      <c r="DU153" s="51"/>
    </row>
    <row r="154" spans="1:125" x14ac:dyDescent="0.25">
      <c r="A154" s="13" t="str">
        <f t="shared" si="22"/>
        <v>Thu 06 Feb 25 - Mixed Lower 1st - St. John's vs Angel Centre B</v>
      </c>
      <c r="B154" s="17">
        <v>45694</v>
      </c>
      <c r="C154" s="11" t="s">
        <v>54</v>
      </c>
      <c r="D154" s="9" t="s">
        <v>82</v>
      </c>
      <c r="E154" s="42" t="s">
        <v>115</v>
      </c>
      <c r="F154" s="9" t="s">
        <v>67</v>
      </c>
      <c r="G154" s="42" t="s">
        <v>106</v>
      </c>
      <c r="H154" s="13" t="str">
        <f t="shared" si="23"/>
        <v>St. John's vs Angel Centre B</v>
      </c>
      <c r="I154" s="9"/>
      <c r="U154" s="47"/>
      <c r="V154" s="50"/>
      <c r="W154" s="54"/>
      <c r="X154" s="50"/>
      <c r="Y154" s="54"/>
      <c r="Z154" s="52"/>
      <c r="AA154" s="54"/>
      <c r="AB154" s="50"/>
      <c r="AC154" s="54"/>
      <c r="AD154" s="50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  <c r="DG154" s="54"/>
      <c r="DH154" s="54"/>
      <c r="DI154" s="54"/>
      <c r="DJ154" s="54"/>
      <c r="DK154" s="54"/>
      <c r="DL154" s="54"/>
      <c r="DM154" s="54"/>
      <c r="DN154" s="54"/>
      <c r="DO154" s="54"/>
      <c r="DP154" s="54"/>
      <c r="DQ154" s="54"/>
      <c r="DR154" s="54"/>
      <c r="DS154" s="54"/>
      <c r="DT154" s="50"/>
      <c r="DU154" s="51"/>
    </row>
    <row r="155" spans="1:125" x14ac:dyDescent="0.25">
      <c r="A155" s="13" t="str">
        <f t="shared" si="22"/>
        <v>Fri 21 Feb 25 - Mixed Lower 1st - Angel Centre B vs Trident C</v>
      </c>
      <c r="B155" s="17">
        <v>45709</v>
      </c>
      <c r="C155" s="11" t="s">
        <v>54</v>
      </c>
      <c r="D155" s="9" t="s">
        <v>67</v>
      </c>
      <c r="E155" s="42" t="s">
        <v>106</v>
      </c>
      <c r="F155" s="9" t="s">
        <v>75</v>
      </c>
      <c r="G155" s="42" t="s">
        <v>121</v>
      </c>
      <c r="H155" s="13" t="str">
        <f t="shared" si="23"/>
        <v>Angel Centre B vs Trident C</v>
      </c>
      <c r="I155" s="9"/>
      <c r="U155" s="47"/>
      <c r="V155" s="50"/>
      <c r="W155" s="54"/>
      <c r="X155" s="50"/>
      <c r="Y155" s="54"/>
      <c r="Z155" s="52"/>
      <c r="AA155" s="54"/>
      <c r="AB155" s="50"/>
      <c r="AC155" s="54"/>
      <c r="AD155" s="50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0"/>
      <c r="DU155" s="51"/>
    </row>
    <row r="156" spans="1:125" x14ac:dyDescent="0.25">
      <c r="A156" s="13" t="str">
        <f t="shared" si="22"/>
        <v>Fri 21 Feb 25 - Mixed Lower 1st - Hildenborough B vs St. John's</v>
      </c>
      <c r="B156" s="17">
        <v>45709</v>
      </c>
      <c r="C156" s="11" t="s">
        <v>54</v>
      </c>
      <c r="D156" s="9" t="s">
        <v>80</v>
      </c>
      <c r="E156" s="42" t="s">
        <v>118</v>
      </c>
      <c r="F156" s="9" t="s">
        <v>82</v>
      </c>
      <c r="G156" s="42" t="s">
        <v>115</v>
      </c>
      <c r="H156" s="13" t="str">
        <f t="shared" si="23"/>
        <v>Hildenborough B vs St. John's</v>
      </c>
      <c r="I156" s="9"/>
      <c r="U156" s="47"/>
      <c r="V156" s="50"/>
      <c r="W156" s="54"/>
      <c r="X156" s="50"/>
      <c r="Y156" s="54"/>
      <c r="Z156" s="52"/>
      <c r="AA156" s="54"/>
      <c r="AB156" s="50"/>
      <c r="AC156" s="54"/>
      <c r="AD156" s="50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  <c r="DG156" s="54"/>
      <c r="DH156" s="54"/>
      <c r="DI156" s="54"/>
      <c r="DJ156" s="54"/>
      <c r="DK156" s="54"/>
      <c r="DL156" s="54"/>
      <c r="DM156" s="54"/>
      <c r="DN156" s="54"/>
      <c r="DO156" s="54"/>
      <c r="DP156" s="54"/>
      <c r="DQ156" s="54"/>
      <c r="DR156" s="54"/>
      <c r="DS156" s="54"/>
      <c r="DT156" s="50"/>
      <c r="DU156" s="51"/>
    </row>
    <row r="157" spans="1:125" x14ac:dyDescent="0.25">
      <c r="A157" s="13" t="str">
        <f t="shared" si="22"/>
        <v>Thu 27 Feb 25 - Mixed Lower 1st - AIT E vs St. John's</v>
      </c>
      <c r="B157" s="17">
        <v>45715</v>
      </c>
      <c r="C157" s="11" t="s">
        <v>54</v>
      </c>
      <c r="D157" s="9" t="s">
        <v>81</v>
      </c>
      <c r="E157" s="42" t="s">
        <v>103</v>
      </c>
      <c r="F157" s="9" t="s">
        <v>82</v>
      </c>
      <c r="G157" s="42" t="s">
        <v>115</v>
      </c>
      <c r="H157" s="13" t="str">
        <f t="shared" si="23"/>
        <v>AIT E vs St. John's</v>
      </c>
      <c r="I157" s="9"/>
      <c r="U157" s="47"/>
      <c r="V157" s="50"/>
      <c r="W157" s="54"/>
      <c r="X157" s="50"/>
      <c r="Y157" s="54"/>
      <c r="Z157" s="52"/>
      <c r="AA157" s="54"/>
      <c r="AB157" s="50"/>
      <c r="AC157" s="54"/>
      <c r="AD157" s="50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0"/>
      <c r="DU157" s="51"/>
    </row>
    <row r="158" spans="1:125" x14ac:dyDescent="0.25">
      <c r="A158" s="13" t="str">
        <f t="shared" si="22"/>
        <v>Mon 10 Mar 25 - Mixed Lower 1st - Trident C vs Angel Centre B</v>
      </c>
      <c r="B158" s="17">
        <v>45726</v>
      </c>
      <c r="C158" s="11" t="s">
        <v>54</v>
      </c>
      <c r="D158" s="9" t="s">
        <v>75</v>
      </c>
      <c r="E158" s="42" t="s">
        <v>121</v>
      </c>
      <c r="F158" s="9" t="s">
        <v>67</v>
      </c>
      <c r="G158" s="42" t="s">
        <v>106</v>
      </c>
      <c r="H158" s="13" t="str">
        <f t="shared" si="23"/>
        <v>Trident C vs Angel Centre B</v>
      </c>
      <c r="I158" s="9"/>
      <c r="U158" s="47"/>
      <c r="V158" s="50"/>
      <c r="W158" s="54"/>
      <c r="X158" s="50"/>
      <c r="Y158" s="54"/>
      <c r="Z158" s="50"/>
      <c r="AA158" s="54"/>
      <c r="AB158" s="50"/>
      <c r="AC158" s="54"/>
      <c r="AD158" s="50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0"/>
      <c r="DU158" s="51"/>
    </row>
    <row r="159" spans="1:125" x14ac:dyDescent="0.25">
      <c r="A159" s="13" t="str">
        <f t="shared" si="22"/>
        <v>Sun 23 Mar 25 - Mixed Lower 1st - Trident C vs St. John's</v>
      </c>
      <c r="B159" s="17">
        <v>45739</v>
      </c>
      <c r="C159" s="11" t="s">
        <v>54</v>
      </c>
      <c r="D159" s="9" t="s">
        <v>75</v>
      </c>
      <c r="E159" s="42" t="s">
        <v>121</v>
      </c>
      <c r="F159" s="9" t="s">
        <v>82</v>
      </c>
      <c r="G159" s="42" t="s">
        <v>115</v>
      </c>
      <c r="H159" s="13" t="str">
        <f t="shared" si="23"/>
        <v>Trident C vs St. John's</v>
      </c>
      <c r="I159" s="9"/>
      <c r="U159" s="47"/>
      <c r="V159" s="50"/>
      <c r="W159" s="54"/>
      <c r="X159" s="50"/>
      <c r="Y159" s="54"/>
      <c r="Z159" s="52"/>
      <c r="AA159" s="54"/>
      <c r="AB159" s="50"/>
      <c r="AC159" s="54"/>
      <c r="AD159" s="50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0"/>
      <c r="DU159" s="51"/>
    </row>
    <row r="160" spans="1:125" x14ac:dyDescent="0.25">
      <c r="A160" s="13" t="str">
        <f t="shared" si="22"/>
        <v>Thu 03 Apr 25 - Mixed Lower 1st - St. John's vs AIT E</v>
      </c>
      <c r="B160" s="17">
        <v>45750</v>
      </c>
      <c r="C160" s="11" t="s">
        <v>54</v>
      </c>
      <c r="D160" s="9" t="s">
        <v>82</v>
      </c>
      <c r="E160" s="42" t="s">
        <v>115</v>
      </c>
      <c r="F160" s="9" t="s">
        <v>81</v>
      </c>
      <c r="G160" s="42" t="s">
        <v>103</v>
      </c>
      <c r="H160" s="13" t="str">
        <f t="shared" si="23"/>
        <v>St. John's vs AIT E</v>
      </c>
      <c r="I160" s="9"/>
      <c r="U160" s="47"/>
      <c r="V160" s="50"/>
      <c r="W160" s="54"/>
      <c r="X160" s="50"/>
      <c r="Y160" s="54"/>
      <c r="Z160" s="52"/>
      <c r="AA160" s="54"/>
      <c r="AB160" s="50"/>
      <c r="AC160" s="54"/>
      <c r="AD160" s="50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0"/>
      <c r="DU160" s="51"/>
    </row>
    <row r="161" spans="1:125" x14ac:dyDescent="0.25">
      <c r="A161" s="13" t="str">
        <f t="shared" si="22"/>
        <v>Fri 04 Apr 25 - Mixed Lower 1st - Hildenborough B vs Angel Centre B</v>
      </c>
      <c r="B161" s="17">
        <v>45751</v>
      </c>
      <c r="C161" s="11" t="s">
        <v>54</v>
      </c>
      <c r="D161" s="9" t="s">
        <v>80</v>
      </c>
      <c r="E161" s="42" t="s">
        <v>118</v>
      </c>
      <c r="F161" s="9" t="s">
        <v>67</v>
      </c>
      <c r="G161" s="42" t="s">
        <v>106</v>
      </c>
      <c r="H161" s="13" t="str">
        <f t="shared" si="23"/>
        <v>Hildenborough B vs Angel Centre B</v>
      </c>
      <c r="I161" s="9"/>
      <c r="U161" s="47"/>
      <c r="V161" s="50"/>
      <c r="W161" s="54"/>
      <c r="X161" s="50"/>
      <c r="Y161" s="54"/>
      <c r="Z161" s="52"/>
      <c r="AA161" s="54"/>
      <c r="AB161" s="55"/>
      <c r="AC161" s="54"/>
      <c r="AD161" s="50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0"/>
      <c r="DU161" s="51"/>
    </row>
    <row r="162" spans="1:125" x14ac:dyDescent="0.25">
      <c r="A162" s="68" t="s">
        <v>1161</v>
      </c>
      <c r="B162" s="69"/>
      <c r="C162" s="70"/>
      <c r="D162" s="40"/>
      <c r="E162" s="40"/>
      <c r="F162" s="40"/>
      <c r="G162" s="40"/>
      <c r="H162" s="13"/>
      <c r="I162" s="40"/>
      <c r="U162" s="47"/>
      <c r="V162" s="50"/>
      <c r="W162" s="54"/>
      <c r="X162" s="50"/>
      <c r="Y162" s="54"/>
      <c r="Z162" s="52"/>
      <c r="AA162" s="54"/>
      <c r="AB162" s="55"/>
      <c r="AC162" s="54"/>
      <c r="AD162" s="50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0"/>
      <c r="DU162" s="51"/>
    </row>
    <row r="163" spans="1:125" x14ac:dyDescent="0.25">
      <c r="A163" s="13" t="str">
        <f t="shared" ref="A163:A182" si="24">TEXT(B163,"ddd dd mmm yy")&amp;" - "&amp;C163&amp;" - "&amp;H163</f>
        <v>Sun 06 Oct 24 - Ladies' 6s Premier - Trident A vs Trident B</v>
      </c>
      <c r="B163" s="17">
        <v>45571</v>
      </c>
      <c r="C163" s="11" t="s">
        <v>55</v>
      </c>
      <c r="D163" s="9" t="s">
        <v>72</v>
      </c>
      <c r="E163" s="42" t="s">
        <v>120</v>
      </c>
      <c r="F163" s="9" t="s">
        <v>74</v>
      </c>
      <c r="G163" s="42" t="s">
        <v>120</v>
      </c>
      <c r="H163" s="13" t="str">
        <f t="shared" ref="H163:H182" si="25">D163&amp;" vs "&amp;F163</f>
        <v>Trident A vs Trident B</v>
      </c>
      <c r="I163" s="9"/>
      <c r="U163" s="47"/>
      <c r="V163" s="50"/>
      <c r="W163" s="54"/>
      <c r="X163" s="50"/>
      <c r="Y163" s="54"/>
      <c r="Z163" s="52"/>
      <c r="AA163" s="54"/>
      <c r="AB163" s="55"/>
      <c r="AC163" s="54"/>
      <c r="AD163" s="50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  <c r="DG163" s="54"/>
      <c r="DH163" s="54"/>
      <c r="DI163" s="54"/>
      <c r="DJ163" s="54"/>
      <c r="DK163" s="54"/>
      <c r="DL163" s="54"/>
      <c r="DM163" s="54"/>
      <c r="DN163" s="54"/>
      <c r="DO163" s="54"/>
      <c r="DP163" s="54"/>
      <c r="DQ163" s="54"/>
      <c r="DR163" s="54"/>
      <c r="DS163" s="54"/>
      <c r="DT163" s="50"/>
      <c r="DU163" s="51"/>
    </row>
    <row r="164" spans="1:125" x14ac:dyDescent="0.25">
      <c r="A164" s="13" t="str">
        <f t="shared" si="24"/>
        <v>Thu 17 Oct 24 - Ladies' 6s Premier - AIT vs Angel Centre</v>
      </c>
      <c r="B164" s="17">
        <v>45582</v>
      </c>
      <c r="C164" s="11" t="s">
        <v>55</v>
      </c>
      <c r="D164" s="9" t="s">
        <v>79</v>
      </c>
      <c r="E164" s="42" t="s">
        <v>101</v>
      </c>
      <c r="F164" s="9" t="s">
        <v>76</v>
      </c>
      <c r="G164" s="42" t="s">
        <v>105</v>
      </c>
      <c r="H164" s="13" t="str">
        <f t="shared" si="25"/>
        <v>AIT vs Angel Centre</v>
      </c>
      <c r="I164" s="9"/>
      <c r="U164" s="47"/>
      <c r="V164" s="50"/>
      <c r="W164" s="54"/>
      <c r="X164" s="50"/>
      <c r="Y164" s="54"/>
      <c r="Z164" s="52"/>
      <c r="AA164" s="54"/>
      <c r="AB164" s="55"/>
      <c r="AC164" s="54"/>
      <c r="AD164" s="50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54"/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  <c r="DG164" s="54"/>
      <c r="DH164" s="54"/>
      <c r="DI164" s="54"/>
      <c r="DJ164" s="54"/>
      <c r="DK164" s="54"/>
      <c r="DL164" s="54"/>
      <c r="DM164" s="54"/>
      <c r="DN164" s="54"/>
      <c r="DO164" s="54"/>
      <c r="DP164" s="54"/>
      <c r="DQ164" s="54"/>
      <c r="DR164" s="54"/>
      <c r="DS164" s="54"/>
      <c r="DT164" s="50"/>
      <c r="DU164" s="51"/>
    </row>
    <row r="165" spans="1:125" x14ac:dyDescent="0.25">
      <c r="A165" s="13" t="str">
        <f t="shared" si="24"/>
        <v>Sun 03 Nov 24 - Ladies' 6s Premier - Trident B vs Trident A</v>
      </c>
      <c r="B165" s="17">
        <v>45599</v>
      </c>
      <c r="C165" s="11" t="s">
        <v>55</v>
      </c>
      <c r="D165" s="9" t="s">
        <v>74</v>
      </c>
      <c r="E165" s="42" t="s">
        <v>120</v>
      </c>
      <c r="F165" s="9" t="s">
        <v>72</v>
      </c>
      <c r="G165" s="42" t="s">
        <v>120</v>
      </c>
      <c r="H165" s="13" t="str">
        <f t="shared" si="25"/>
        <v>Trident B vs Trident A</v>
      </c>
      <c r="I165" s="9"/>
      <c r="U165" s="47"/>
      <c r="V165" s="50"/>
      <c r="W165" s="54"/>
      <c r="X165" s="50"/>
      <c r="Y165" s="54"/>
      <c r="Z165" s="52"/>
      <c r="AA165" s="54"/>
      <c r="AB165" s="55"/>
      <c r="AC165" s="54"/>
      <c r="AD165" s="50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  <c r="CG165" s="54"/>
      <c r="CH165" s="54"/>
      <c r="CI165" s="54"/>
      <c r="CJ165" s="54"/>
      <c r="CK165" s="54"/>
      <c r="CL165" s="54"/>
      <c r="CM165" s="54"/>
      <c r="CN165" s="54"/>
      <c r="CO165" s="54"/>
      <c r="CP165" s="54"/>
      <c r="CQ165" s="54"/>
      <c r="CR165" s="54"/>
      <c r="CS165" s="54"/>
      <c r="CT165" s="54"/>
      <c r="CU165" s="54"/>
      <c r="CV165" s="54"/>
      <c r="CW165" s="54"/>
      <c r="CX165" s="54"/>
      <c r="CY165" s="54"/>
      <c r="CZ165" s="54"/>
      <c r="DA165" s="54"/>
      <c r="DB165" s="54"/>
      <c r="DC165" s="54"/>
      <c r="DD165" s="54"/>
      <c r="DE165" s="54"/>
      <c r="DF165" s="54"/>
      <c r="DG165" s="54"/>
      <c r="DH165" s="54"/>
      <c r="DI165" s="54"/>
      <c r="DJ165" s="54"/>
      <c r="DK165" s="54"/>
      <c r="DL165" s="54"/>
      <c r="DM165" s="54"/>
      <c r="DN165" s="54"/>
      <c r="DO165" s="54"/>
      <c r="DP165" s="54"/>
      <c r="DQ165" s="54"/>
      <c r="DR165" s="54"/>
      <c r="DS165" s="54"/>
      <c r="DT165" s="50"/>
      <c r="DU165" s="51"/>
    </row>
    <row r="166" spans="1:125" x14ac:dyDescent="0.25">
      <c r="A166" s="13" t="str">
        <f t="shared" si="24"/>
        <v>Sun 17 Nov 24 - Ladies' 6s Premier - Trident B vs AIT</v>
      </c>
      <c r="B166" s="17">
        <v>45613</v>
      </c>
      <c r="C166" s="11" t="s">
        <v>55</v>
      </c>
      <c r="D166" s="9" t="s">
        <v>74</v>
      </c>
      <c r="E166" s="42" t="s">
        <v>120</v>
      </c>
      <c r="F166" s="9" t="s">
        <v>79</v>
      </c>
      <c r="G166" s="42" t="s">
        <v>101</v>
      </c>
      <c r="H166" s="13" t="str">
        <f t="shared" si="25"/>
        <v>Trident B vs AIT</v>
      </c>
      <c r="I166" s="9"/>
      <c r="U166" s="47"/>
      <c r="V166" s="50"/>
      <c r="W166" s="54"/>
      <c r="X166" s="50"/>
      <c r="Y166" s="54"/>
      <c r="Z166" s="52"/>
      <c r="AA166" s="54"/>
      <c r="AB166" s="55"/>
      <c r="AC166" s="54"/>
      <c r="AD166" s="50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4"/>
      <c r="DI166" s="54"/>
      <c r="DJ166" s="54"/>
      <c r="DK166" s="54"/>
      <c r="DL166" s="54"/>
      <c r="DM166" s="54"/>
      <c r="DN166" s="54"/>
      <c r="DO166" s="54"/>
      <c r="DP166" s="54"/>
      <c r="DQ166" s="54"/>
      <c r="DR166" s="54"/>
      <c r="DS166" s="54"/>
      <c r="DT166" s="50"/>
      <c r="DU166" s="51"/>
    </row>
    <row r="167" spans="1:125" x14ac:dyDescent="0.25">
      <c r="A167" s="13" t="str">
        <f t="shared" si="24"/>
        <v>Fri 22 Nov 24 - Ladies' 6s Premier - Hildenborough vs Trident B</v>
      </c>
      <c r="B167" s="17">
        <v>45618</v>
      </c>
      <c r="C167" s="11" t="s">
        <v>55</v>
      </c>
      <c r="D167" s="9" t="s">
        <v>78</v>
      </c>
      <c r="E167" s="42" t="s">
        <v>117</v>
      </c>
      <c r="F167" s="9" t="s">
        <v>74</v>
      </c>
      <c r="G167" s="42" t="s">
        <v>120</v>
      </c>
      <c r="H167" s="13" t="str">
        <f t="shared" si="25"/>
        <v>Hildenborough vs Trident B</v>
      </c>
      <c r="I167" s="9"/>
      <c r="U167" s="47"/>
      <c r="V167" s="50"/>
      <c r="W167" s="54"/>
      <c r="X167" s="50"/>
      <c r="Y167" s="54"/>
      <c r="Z167" s="52"/>
      <c r="AA167" s="54"/>
      <c r="AB167" s="55"/>
      <c r="AC167" s="54"/>
      <c r="AD167" s="50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4"/>
      <c r="CP167" s="54"/>
      <c r="CQ167" s="54"/>
      <c r="CR167" s="54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  <c r="DG167" s="54"/>
      <c r="DH167" s="54"/>
      <c r="DI167" s="54"/>
      <c r="DJ167" s="54"/>
      <c r="DK167" s="54"/>
      <c r="DL167" s="54"/>
      <c r="DM167" s="54"/>
      <c r="DN167" s="54"/>
      <c r="DO167" s="54"/>
      <c r="DP167" s="54"/>
      <c r="DQ167" s="54"/>
      <c r="DR167" s="54"/>
      <c r="DS167" s="54"/>
      <c r="DT167" s="50"/>
      <c r="DU167" s="51"/>
    </row>
    <row r="168" spans="1:125" x14ac:dyDescent="0.25">
      <c r="A168" s="13" t="str">
        <f t="shared" si="24"/>
        <v>Mon 02 Dec 24 - Ladies' 6s Premier - AIT vs Trident B</v>
      </c>
      <c r="B168" s="17">
        <v>45628</v>
      </c>
      <c r="C168" s="11" t="s">
        <v>55</v>
      </c>
      <c r="D168" s="9" t="s">
        <v>79</v>
      </c>
      <c r="E168" s="42" t="s">
        <v>101</v>
      </c>
      <c r="F168" s="9" t="s">
        <v>74</v>
      </c>
      <c r="G168" s="42" t="s">
        <v>120</v>
      </c>
      <c r="H168" s="13" t="str">
        <f t="shared" si="25"/>
        <v>AIT vs Trident B</v>
      </c>
      <c r="I168" s="9"/>
      <c r="U168" s="47"/>
      <c r="V168" s="50"/>
      <c r="W168" s="54"/>
      <c r="X168" s="50"/>
      <c r="Y168" s="54"/>
      <c r="Z168" s="50"/>
      <c r="AA168" s="54"/>
      <c r="AB168" s="55"/>
      <c r="AC168" s="54"/>
      <c r="AD168" s="50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54"/>
      <c r="DH168" s="54"/>
      <c r="DI168" s="54"/>
      <c r="DJ168" s="54"/>
      <c r="DK168" s="54"/>
      <c r="DL168" s="54"/>
      <c r="DM168" s="54"/>
      <c r="DN168" s="54"/>
      <c r="DO168" s="54"/>
      <c r="DP168" s="54"/>
      <c r="DQ168" s="54"/>
      <c r="DR168" s="54"/>
      <c r="DS168" s="54"/>
      <c r="DT168" s="50"/>
      <c r="DU168" s="51"/>
    </row>
    <row r="169" spans="1:125" x14ac:dyDescent="0.25">
      <c r="A169" s="13" t="str">
        <f t="shared" si="24"/>
        <v>Thu 12 Dec 24 - Ladies' 6s Premier - AIT vs Hildenborough</v>
      </c>
      <c r="B169" s="17">
        <v>45638</v>
      </c>
      <c r="C169" s="11" t="s">
        <v>55</v>
      </c>
      <c r="D169" s="9" t="s">
        <v>79</v>
      </c>
      <c r="E169" s="42" t="s">
        <v>101</v>
      </c>
      <c r="F169" s="9" t="s">
        <v>78</v>
      </c>
      <c r="G169" s="42" t="s">
        <v>117</v>
      </c>
      <c r="H169" s="13" t="str">
        <f t="shared" si="25"/>
        <v>AIT vs Hildenborough</v>
      </c>
      <c r="I169" s="9"/>
      <c r="U169" s="47"/>
      <c r="V169" s="50"/>
      <c r="W169" s="54"/>
      <c r="X169" s="50"/>
      <c r="Y169" s="54"/>
      <c r="Z169" s="53"/>
      <c r="AA169" s="54"/>
      <c r="AB169" s="55"/>
      <c r="AC169" s="54"/>
      <c r="AD169" s="50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0"/>
      <c r="DU169" s="51"/>
    </row>
    <row r="170" spans="1:125" x14ac:dyDescent="0.25">
      <c r="A170" s="13" t="str">
        <f t="shared" si="24"/>
        <v>Fri 13 Dec 24 - Ladies' 6s Premier - Angel Centre vs Trident B</v>
      </c>
      <c r="B170" s="17">
        <v>45639</v>
      </c>
      <c r="C170" s="11" t="s">
        <v>55</v>
      </c>
      <c r="D170" s="9" t="s">
        <v>76</v>
      </c>
      <c r="E170" s="42" t="s">
        <v>105</v>
      </c>
      <c r="F170" s="9" t="s">
        <v>74</v>
      </c>
      <c r="G170" s="42" t="s">
        <v>120</v>
      </c>
      <c r="H170" s="13" t="str">
        <f t="shared" si="25"/>
        <v>Angel Centre vs Trident B</v>
      </c>
      <c r="I170" s="9"/>
      <c r="U170" s="47"/>
      <c r="V170" s="50"/>
      <c r="W170" s="54"/>
      <c r="X170" s="50"/>
      <c r="Y170" s="54"/>
      <c r="Z170" s="50"/>
      <c r="AA170" s="54"/>
      <c r="AB170" s="55"/>
      <c r="AC170" s="54"/>
      <c r="AD170" s="50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54"/>
      <c r="CQ170" s="54"/>
      <c r="CR170" s="54"/>
      <c r="CS170" s="54"/>
      <c r="CT170" s="54"/>
      <c r="CU170" s="54"/>
      <c r="CV170" s="54"/>
      <c r="CW170" s="54"/>
      <c r="CX170" s="54"/>
      <c r="CY170" s="54"/>
      <c r="CZ170" s="54"/>
      <c r="DA170" s="54"/>
      <c r="DB170" s="54"/>
      <c r="DC170" s="54"/>
      <c r="DD170" s="54"/>
      <c r="DE170" s="54"/>
      <c r="DF170" s="54"/>
      <c r="DG170" s="54"/>
      <c r="DH170" s="54"/>
      <c r="DI170" s="54"/>
      <c r="DJ170" s="54"/>
      <c r="DK170" s="54"/>
      <c r="DL170" s="54"/>
      <c r="DM170" s="54"/>
      <c r="DN170" s="54"/>
      <c r="DO170" s="54"/>
      <c r="DP170" s="54"/>
      <c r="DQ170" s="54"/>
      <c r="DR170" s="54"/>
      <c r="DS170" s="54"/>
      <c r="DT170" s="50"/>
      <c r="DU170" s="51"/>
    </row>
    <row r="171" spans="1:125" x14ac:dyDescent="0.25">
      <c r="A171" s="13" t="str">
        <f t="shared" si="24"/>
        <v>Mon 13 Jan 25 - Ladies' 6s Premier - Trident B vs Angel Centre</v>
      </c>
      <c r="B171" s="17">
        <v>45670</v>
      </c>
      <c r="C171" s="11" t="s">
        <v>55</v>
      </c>
      <c r="D171" s="9" t="s">
        <v>74</v>
      </c>
      <c r="E171" s="42" t="s">
        <v>120</v>
      </c>
      <c r="F171" s="9" t="s">
        <v>76</v>
      </c>
      <c r="G171" s="42" t="s">
        <v>105</v>
      </c>
      <c r="H171" s="13" t="str">
        <f t="shared" si="25"/>
        <v>Trident B vs Angel Centre</v>
      </c>
      <c r="I171" s="9"/>
      <c r="U171" s="47"/>
      <c r="V171" s="50"/>
      <c r="W171" s="54"/>
      <c r="X171" s="50"/>
      <c r="Y171" s="54"/>
      <c r="Z171" s="52"/>
      <c r="AA171" s="54"/>
      <c r="AB171" s="55"/>
      <c r="AC171" s="54"/>
      <c r="AD171" s="50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54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0"/>
      <c r="DU171" s="51"/>
    </row>
    <row r="172" spans="1:125" x14ac:dyDescent="0.25">
      <c r="A172" s="13" t="str">
        <f t="shared" si="24"/>
        <v>Sun 26 Jan 25 - Ladies' 6s Premier - Trident B vs Hildenborough</v>
      </c>
      <c r="B172" s="17">
        <v>45683</v>
      </c>
      <c r="C172" s="11" t="s">
        <v>55</v>
      </c>
      <c r="D172" s="9" t="s">
        <v>74</v>
      </c>
      <c r="E172" s="42" t="s">
        <v>120</v>
      </c>
      <c r="F172" s="9" t="s">
        <v>78</v>
      </c>
      <c r="G172" s="42" t="s">
        <v>117</v>
      </c>
      <c r="H172" s="13" t="str">
        <f t="shared" si="25"/>
        <v>Trident B vs Hildenborough</v>
      </c>
      <c r="I172" s="9"/>
      <c r="U172" s="47"/>
      <c r="V172" s="50"/>
      <c r="W172" s="54"/>
      <c r="X172" s="50"/>
      <c r="Y172" s="54"/>
      <c r="Z172" s="50"/>
      <c r="AA172" s="54"/>
      <c r="AB172" s="55"/>
      <c r="AC172" s="54"/>
      <c r="AD172" s="50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  <c r="DG172" s="54"/>
      <c r="DH172" s="54"/>
      <c r="DI172" s="54"/>
      <c r="DJ172" s="54"/>
      <c r="DK172" s="54"/>
      <c r="DL172" s="54"/>
      <c r="DM172" s="54"/>
      <c r="DN172" s="54"/>
      <c r="DO172" s="54"/>
      <c r="DP172" s="54"/>
      <c r="DQ172" s="54"/>
      <c r="DR172" s="54"/>
      <c r="DS172" s="54"/>
      <c r="DT172" s="50"/>
      <c r="DU172" s="51"/>
    </row>
    <row r="173" spans="1:125" x14ac:dyDescent="0.25">
      <c r="A173" s="13" t="str">
        <f t="shared" si="24"/>
        <v>Sun 02 Feb 25 - Ladies' 6s Premier - Trident A vs AIT</v>
      </c>
      <c r="B173" s="17">
        <v>45690</v>
      </c>
      <c r="C173" s="11" t="s">
        <v>55</v>
      </c>
      <c r="D173" s="9" t="s">
        <v>72</v>
      </c>
      <c r="E173" s="42" t="s">
        <v>120</v>
      </c>
      <c r="F173" s="9" t="s">
        <v>79</v>
      </c>
      <c r="G173" s="42" t="s">
        <v>101</v>
      </c>
      <c r="H173" s="13" t="str">
        <f t="shared" si="25"/>
        <v>Trident A vs AIT</v>
      </c>
      <c r="I173" s="9"/>
      <c r="U173" s="47"/>
      <c r="V173" s="50"/>
      <c r="W173" s="54"/>
      <c r="X173" s="50"/>
      <c r="Y173" s="54"/>
      <c r="Z173" s="52"/>
      <c r="AA173" s="54"/>
      <c r="AB173" s="55"/>
      <c r="AC173" s="54"/>
      <c r="AD173" s="50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0"/>
      <c r="DU173" s="51"/>
    </row>
    <row r="174" spans="1:125" x14ac:dyDescent="0.25">
      <c r="A174" s="13" t="str">
        <f t="shared" si="24"/>
        <v>Sun 09 Feb 25 - Ladies' 6s Premier - Trident A vs Angel Centre</v>
      </c>
      <c r="B174" s="17">
        <v>45697</v>
      </c>
      <c r="C174" s="11" t="s">
        <v>55</v>
      </c>
      <c r="D174" s="9" t="s">
        <v>72</v>
      </c>
      <c r="E174" s="42" t="s">
        <v>120</v>
      </c>
      <c r="F174" s="9" t="s">
        <v>76</v>
      </c>
      <c r="G174" s="42" t="s">
        <v>105</v>
      </c>
      <c r="H174" s="13" t="str">
        <f t="shared" si="25"/>
        <v>Trident A vs Angel Centre</v>
      </c>
      <c r="I174" s="9"/>
      <c r="U174" s="47"/>
      <c r="V174" s="50"/>
      <c r="W174" s="54"/>
      <c r="X174" s="50"/>
      <c r="Y174" s="54"/>
      <c r="Z174" s="50"/>
      <c r="AA174" s="54"/>
      <c r="AB174" s="50"/>
      <c r="AC174" s="54"/>
      <c r="AD174" s="50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  <c r="CZ174" s="54"/>
      <c r="DA174" s="54"/>
      <c r="DB174" s="54"/>
      <c r="DC174" s="54"/>
      <c r="DD174" s="54"/>
      <c r="DE174" s="54"/>
      <c r="DF174" s="54"/>
      <c r="DG174" s="54"/>
      <c r="DH174" s="54"/>
      <c r="DI174" s="54"/>
      <c r="DJ174" s="54"/>
      <c r="DK174" s="54"/>
      <c r="DL174" s="54"/>
      <c r="DM174" s="54"/>
      <c r="DN174" s="54"/>
      <c r="DO174" s="54"/>
      <c r="DP174" s="54"/>
      <c r="DQ174" s="54"/>
      <c r="DR174" s="54"/>
      <c r="DS174" s="54"/>
      <c r="DT174" s="50"/>
      <c r="DU174" s="51"/>
    </row>
    <row r="175" spans="1:125" x14ac:dyDescent="0.25">
      <c r="A175" s="13" t="str">
        <f t="shared" si="24"/>
        <v>Wed 12 Feb 25 - Ladies' 6s Premier - Angel Centre vs AIT</v>
      </c>
      <c r="B175" s="17">
        <v>45700</v>
      </c>
      <c r="C175" s="11" t="s">
        <v>55</v>
      </c>
      <c r="D175" s="9" t="s">
        <v>76</v>
      </c>
      <c r="E175" s="42" t="s">
        <v>105</v>
      </c>
      <c r="F175" s="9" t="s">
        <v>79</v>
      </c>
      <c r="G175" s="42" t="s">
        <v>101</v>
      </c>
      <c r="H175" s="13" t="str">
        <f t="shared" si="25"/>
        <v>Angel Centre vs AIT</v>
      </c>
      <c r="I175" s="9"/>
      <c r="U175" s="47"/>
      <c r="V175" s="50"/>
      <c r="W175" s="54"/>
      <c r="X175" s="50"/>
      <c r="Y175" s="54"/>
      <c r="Z175" s="52"/>
      <c r="AA175" s="54"/>
      <c r="AB175" s="50"/>
      <c r="AC175" s="54"/>
      <c r="AD175" s="50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54"/>
      <c r="CQ175" s="54"/>
      <c r="CR175" s="54"/>
      <c r="CS175" s="54"/>
      <c r="CT175" s="54"/>
      <c r="CU175" s="54"/>
      <c r="CV175" s="54"/>
      <c r="CW175" s="54"/>
      <c r="CX175" s="54"/>
      <c r="CY175" s="54"/>
      <c r="CZ175" s="54"/>
      <c r="DA175" s="54"/>
      <c r="DB175" s="54"/>
      <c r="DC175" s="54"/>
      <c r="DD175" s="54"/>
      <c r="DE175" s="54"/>
      <c r="DF175" s="54"/>
      <c r="DG175" s="54"/>
      <c r="DH175" s="54"/>
      <c r="DI175" s="54"/>
      <c r="DJ175" s="54"/>
      <c r="DK175" s="54"/>
      <c r="DL175" s="54"/>
      <c r="DM175" s="54"/>
      <c r="DN175" s="54"/>
      <c r="DO175" s="54"/>
      <c r="DP175" s="54"/>
      <c r="DQ175" s="54"/>
      <c r="DR175" s="54"/>
      <c r="DS175" s="54"/>
      <c r="DT175" s="50"/>
      <c r="DU175" s="51"/>
    </row>
    <row r="176" spans="1:125" x14ac:dyDescent="0.25">
      <c r="A176" s="13" t="str">
        <f t="shared" si="24"/>
        <v>Fri 07 Mar 25 - Ladies' 6s Premier - Hildenborough vs AIT</v>
      </c>
      <c r="B176" s="17">
        <v>45723</v>
      </c>
      <c r="C176" s="11" t="s">
        <v>55</v>
      </c>
      <c r="D176" s="9" t="s">
        <v>78</v>
      </c>
      <c r="E176" s="42" t="s">
        <v>117</v>
      </c>
      <c r="F176" s="9" t="s">
        <v>79</v>
      </c>
      <c r="G176" s="42" t="s">
        <v>101</v>
      </c>
      <c r="H176" s="13" t="str">
        <f t="shared" si="25"/>
        <v>Hildenborough vs AIT</v>
      </c>
      <c r="I176" s="9"/>
      <c r="U176" s="47"/>
      <c r="V176" s="50"/>
      <c r="W176" s="54"/>
      <c r="X176" s="50"/>
      <c r="Y176" s="54"/>
      <c r="Z176" s="52"/>
      <c r="AA176" s="54"/>
      <c r="AB176" s="50"/>
      <c r="AC176" s="54"/>
      <c r="AD176" s="50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54"/>
      <c r="CQ176" s="54"/>
      <c r="CR176" s="54"/>
      <c r="CS176" s="54"/>
      <c r="CT176" s="54"/>
      <c r="CU176" s="54"/>
      <c r="CV176" s="54"/>
      <c r="CW176" s="54"/>
      <c r="CX176" s="54"/>
      <c r="CY176" s="54"/>
      <c r="CZ176" s="54"/>
      <c r="DA176" s="54"/>
      <c r="DB176" s="54"/>
      <c r="DC176" s="54"/>
      <c r="DD176" s="54"/>
      <c r="DE176" s="54"/>
      <c r="DF176" s="54"/>
      <c r="DG176" s="54"/>
      <c r="DH176" s="54"/>
      <c r="DI176" s="54"/>
      <c r="DJ176" s="54"/>
      <c r="DK176" s="54"/>
      <c r="DL176" s="54"/>
      <c r="DM176" s="54"/>
      <c r="DN176" s="54"/>
      <c r="DO176" s="54"/>
      <c r="DP176" s="54"/>
      <c r="DQ176" s="54"/>
      <c r="DR176" s="54"/>
      <c r="DS176" s="54"/>
      <c r="DT176" s="50"/>
      <c r="DU176" s="51"/>
    </row>
    <row r="177" spans="1:125" x14ac:dyDescent="0.25">
      <c r="A177" s="13" t="str">
        <f t="shared" si="24"/>
        <v>Fri 21 Mar 25 - Ladies' 6s Premier - Hildenborough vs Angel Centre</v>
      </c>
      <c r="B177" s="17">
        <v>45737</v>
      </c>
      <c r="C177" s="11" t="s">
        <v>55</v>
      </c>
      <c r="D177" s="9" t="s">
        <v>78</v>
      </c>
      <c r="E177" s="42" t="s">
        <v>117</v>
      </c>
      <c r="F177" s="9" t="s">
        <v>76</v>
      </c>
      <c r="G177" s="42" t="s">
        <v>105</v>
      </c>
      <c r="H177" s="13" t="str">
        <f t="shared" si="25"/>
        <v>Hildenborough vs Angel Centre</v>
      </c>
      <c r="I177" s="9"/>
      <c r="U177" s="47"/>
      <c r="V177" s="50"/>
      <c r="W177" s="54"/>
      <c r="X177" s="50"/>
      <c r="Y177" s="54"/>
      <c r="Z177" s="52"/>
      <c r="AA177" s="54"/>
      <c r="AB177" s="50"/>
      <c r="AC177" s="54"/>
      <c r="AD177" s="50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54"/>
      <c r="CQ177" s="54"/>
      <c r="CR177" s="54"/>
      <c r="CS177" s="54"/>
      <c r="CT177" s="54"/>
      <c r="CU177" s="54"/>
      <c r="CV177" s="54"/>
      <c r="CW177" s="54"/>
      <c r="CX177" s="54"/>
      <c r="CY177" s="54"/>
      <c r="CZ177" s="54"/>
      <c r="DA177" s="54"/>
      <c r="DB177" s="54"/>
      <c r="DC177" s="54"/>
      <c r="DD177" s="54"/>
      <c r="DE177" s="54"/>
      <c r="DF177" s="54"/>
      <c r="DG177" s="54"/>
      <c r="DH177" s="54"/>
      <c r="DI177" s="54"/>
      <c r="DJ177" s="54"/>
      <c r="DK177" s="54"/>
      <c r="DL177" s="54"/>
      <c r="DM177" s="54"/>
      <c r="DN177" s="54"/>
      <c r="DO177" s="54"/>
      <c r="DP177" s="54"/>
      <c r="DQ177" s="54"/>
      <c r="DR177" s="54"/>
      <c r="DS177" s="54"/>
      <c r="DT177" s="50"/>
      <c r="DU177" s="51"/>
    </row>
    <row r="178" spans="1:125" x14ac:dyDescent="0.25">
      <c r="A178" s="13" t="str">
        <f t="shared" si="24"/>
        <v>Thu 03 Apr 25 - Ladies' 6s Premier - AIT vs Trident A</v>
      </c>
      <c r="B178" s="17">
        <v>45750</v>
      </c>
      <c r="C178" s="11" t="s">
        <v>55</v>
      </c>
      <c r="D178" s="9" t="s">
        <v>79</v>
      </c>
      <c r="E178" s="42" t="s">
        <v>101</v>
      </c>
      <c r="F178" s="9" t="s">
        <v>72</v>
      </c>
      <c r="G178" s="42" t="s">
        <v>120</v>
      </c>
      <c r="H178" s="13" t="str">
        <f t="shared" si="25"/>
        <v>AIT vs Trident A</v>
      </c>
      <c r="I178" s="9"/>
      <c r="U178" s="47"/>
      <c r="V178" s="50"/>
      <c r="W178" s="54"/>
      <c r="X178" s="50"/>
      <c r="Y178" s="54"/>
      <c r="Z178" s="52"/>
      <c r="AA178" s="54"/>
      <c r="AB178" s="50"/>
      <c r="AC178" s="54"/>
      <c r="AD178" s="50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54"/>
      <c r="CQ178" s="54"/>
      <c r="CR178" s="54"/>
      <c r="CS178" s="54"/>
      <c r="CT178" s="54"/>
      <c r="CU178" s="54"/>
      <c r="CV178" s="54"/>
      <c r="CW178" s="54"/>
      <c r="CX178" s="54"/>
      <c r="CY178" s="54"/>
      <c r="CZ178" s="54"/>
      <c r="DA178" s="54"/>
      <c r="DB178" s="54"/>
      <c r="DC178" s="54"/>
      <c r="DD178" s="54"/>
      <c r="DE178" s="54"/>
      <c r="DF178" s="54"/>
      <c r="DG178" s="54"/>
      <c r="DH178" s="54"/>
      <c r="DI178" s="54"/>
      <c r="DJ178" s="54"/>
      <c r="DK178" s="54"/>
      <c r="DL178" s="54"/>
      <c r="DM178" s="54"/>
      <c r="DN178" s="54"/>
      <c r="DO178" s="54"/>
      <c r="DP178" s="54"/>
      <c r="DQ178" s="54"/>
      <c r="DR178" s="54"/>
      <c r="DS178" s="54"/>
      <c r="DT178" s="50"/>
      <c r="DU178" s="51"/>
    </row>
    <row r="179" spans="1:125" x14ac:dyDescent="0.25">
      <c r="A179" s="13" t="str">
        <f t="shared" si="24"/>
        <v>Sun 06 Apr 25 - Ladies' 6s Premier - Trident A vs Hildenborough</v>
      </c>
      <c r="B179" s="17">
        <v>45753</v>
      </c>
      <c r="C179" s="11" t="s">
        <v>55</v>
      </c>
      <c r="D179" s="9" t="s">
        <v>72</v>
      </c>
      <c r="E179" s="42" t="s">
        <v>120</v>
      </c>
      <c r="F179" s="9" t="s">
        <v>78</v>
      </c>
      <c r="G179" s="42" t="s">
        <v>117</v>
      </c>
      <c r="H179" s="13" t="str">
        <f t="shared" si="25"/>
        <v>Trident A vs Hildenborough</v>
      </c>
      <c r="I179" s="9"/>
      <c r="U179" s="47"/>
      <c r="V179" s="50"/>
      <c r="W179" s="54"/>
      <c r="X179" s="50"/>
      <c r="Y179" s="54"/>
      <c r="Z179" s="50"/>
      <c r="AA179" s="54"/>
      <c r="AB179" s="50"/>
      <c r="AC179" s="54"/>
      <c r="AD179" s="50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54"/>
      <c r="CQ179" s="54"/>
      <c r="CR179" s="54"/>
      <c r="CS179" s="54"/>
      <c r="CT179" s="54"/>
      <c r="CU179" s="54"/>
      <c r="CV179" s="54"/>
      <c r="CW179" s="54"/>
      <c r="CX179" s="54"/>
      <c r="CY179" s="54"/>
      <c r="CZ179" s="54"/>
      <c r="DA179" s="54"/>
      <c r="DB179" s="54"/>
      <c r="DC179" s="54"/>
      <c r="DD179" s="54"/>
      <c r="DE179" s="54"/>
      <c r="DF179" s="54"/>
      <c r="DG179" s="54"/>
      <c r="DH179" s="54"/>
      <c r="DI179" s="54"/>
      <c r="DJ179" s="54"/>
      <c r="DK179" s="54"/>
      <c r="DL179" s="54"/>
      <c r="DM179" s="54"/>
      <c r="DN179" s="54"/>
      <c r="DO179" s="54"/>
      <c r="DP179" s="54"/>
      <c r="DQ179" s="54"/>
      <c r="DR179" s="54"/>
      <c r="DS179" s="54"/>
      <c r="DT179" s="50"/>
      <c r="DU179" s="51"/>
    </row>
    <row r="180" spans="1:125" x14ac:dyDescent="0.25">
      <c r="A180" s="13" t="str">
        <f t="shared" si="24"/>
        <v>Fri 25 Apr 25 - Ladies' 6s Premier - Angel Centre vs Hildenborough</v>
      </c>
      <c r="B180" s="17">
        <v>45772</v>
      </c>
      <c r="C180" s="11" t="s">
        <v>55</v>
      </c>
      <c r="D180" s="9" t="s">
        <v>76</v>
      </c>
      <c r="E180" s="42" t="s">
        <v>105</v>
      </c>
      <c r="F180" s="9" t="s">
        <v>78</v>
      </c>
      <c r="G180" s="42" t="s">
        <v>117</v>
      </c>
      <c r="H180" s="13" t="str">
        <f t="shared" si="25"/>
        <v>Angel Centre vs Hildenborough</v>
      </c>
      <c r="I180" s="9"/>
      <c r="U180" s="47"/>
      <c r="V180" s="50"/>
      <c r="W180" s="54"/>
      <c r="X180" s="50"/>
      <c r="Y180" s="54"/>
      <c r="Z180" s="50"/>
      <c r="AA180" s="54"/>
      <c r="AB180" s="50"/>
      <c r="AC180" s="54"/>
      <c r="AD180" s="50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54"/>
      <c r="CQ180" s="54"/>
      <c r="CR180" s="54"/>
      <c r="CS180" s="54"/>
      <c r="CT180" s="54"/>
      <c r="CU180" s="54"/>
      <c r="CV180" s="54"/>
      <c r="CW180" s="54"/>
      <c r="CX180" s="54"/>
      <c r="CY180" s="54"/>
      <c r="CZ180" s="54"/>
      <c r="DA180" s="54"/>
      <c r="DB180" s="54"/>
      <c r="DC180" s="54"/>
      <c r="DD180" s="54"/>
      <c r="DE180" s="54"/>
      <c r="DF180" s="54"/>
      <c r="DG180" s="54"/>
      <c r="DH180" s="54"/>
      <c r="DI180" s="54"/>
      <c r="DJ180" s="54"/>
      <c r="DK180" s="54"/>
      <c r="DL180" s="54"/>
      <c r="DM180" s="54"/>
      <c r="DN180" s="54"/>
      <c r="DO180" s="54"/>
      <c r="DP180" s="54"/>
      <c r="DQ180" s="54"/>
      <c r="DR180" s="54"/>
      <c r="DS180" s="54"/>
      <c r="DT180" s="50"/>
      <c r="DU180" s="51"/>
    </row>
    <row r="181" spans="1:125" x14ac:dyDescent="0.25">
      <c r="A181" s="13" t="str">
        <f t="shared" si="24"/>
        <v>Fri 02 May 25 - Ladies' 6s Premier - Angel Centre vs Trident A</v>
      </c>
      <c r="B181" s="17">
        <v>45779</v>
      </c>
      <c r="C181" s="11" t="s">
        <v>55</v>
      </c>
      <c r="D181" s="9" t="s">
        <v>76</v>
      </c>
      <c r="E181" s="42" t="s">
        <v>105</v>
      </c>
      <c r="F181" s="9" t="s">
        <v>72</v>
      </c>
      <c r="G181" s="42" t="s">
        <v>120</v>
      </c>
      <c r="H181" s="13" t="str">
        <f t="shared" si="25"/>
        <v>Angel Centre vs Trident A</v>
      </c>
      <c r="I181" s="9"/>
      <c r="U181" s="47"/>
      <c r="V181" s="50"/>
      <c r="W181" s="54"/>
      <c r="X181" s="50"/>
      <c r="Y181" s="54"/>
      <c r="Z181" s="50"/>
      <c r="AA181" s="54"/>
      <c r="AB181" s="50"/>
      <c r="AC181" s="54"/>
      <c r="AD181" s="50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54"/>
      <c r="CQ181" s="54"/>
      <c r="CR181" s="54"/>
      <c r="CS181" s="54"/>
      <c r="CT181" s="54"/>
      <c r="CU181" s="54"/>
      <c r="CV181" s="54"/>
      <c r="CW181" s="54"/>
      <c r="CX181" s="54"/>
      <c r="CY181" s="54"/>
      <c r="CZ181" s="54"/>
      <c r="DA181" s="54"/>
      <c r="DB181" s="54"/>
      <c r="DC181" s="54"/>
      <c r="DD181" s="54"/>
      <c r="DE181" s="54"/>
      <c r="DF181" s="54"/>
      <c r="DG181" s="54"/>
      <c r="DH181" s="54"/>
      <c r="DI181" s="54"/>
      <c r="DJ181" s="54"/>
      <c r="DK181" s="54"/>
      <c r="DL181" s="54"/>
      <c r="DM181" s="54"/>
      <c r="DN181" s="54"/>
      <c r="DO181" s="54"/>
      <c r="DP181" s="54"/>
      <c r="DQ181" s="54"/>
      <c r="DR181" s="54"/>
      <c r="DS181" s="54"/>
      <c r="DT181" s="50"/>
      <c r="DU181" s="51"/>
    </row>
    <row r="182" spans="1:125" x14ac:dyDescent="0.25">
      <c r="A182" s="13" t="str">
        <f t="shared" si="24"/>
        <v>Fri 09 May 25 - Ladies' 6s Premier - Hildenborough vs Trident A</v>
      </c>
      <c r="B182" s="17">
        <v>45786</v>
      </c>
      <c r="C182" s="11" t="s">
        <v>55</v>
      </c>
      <c r="D182" s="9" t="s">
        <v>78</v>
      </c>
      <c r="E182" s="42" t="s">
        <v>117</v>
      </c>
      <c r="F182" s="9" t="s">
        <v>72</v>
      </c>
      <c r="G182" s="42" t="s">
        <v>120</v>
      </c>
      <c r="H182" s="13" t="str">
        <f t="shared" si="25"/>
        <v>Hildenborough vs Trident A</v>
      </c>
      <c r="I182" s="9"/>
      <c r="U182" s="47"/>
      <c r="V182" s="50"/>
      <c r="W182" s="54"/>
      <c r="X182" s="50"/>
      <c r="Y182" s="54"/>
      <c r="Z182" s="50"/>
      <c r="AA182" s="54"/>
      <c r="AB182" s="50"/>
      <c r="AC182" s="54"/>
      <c r="AD182" s="50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54"/>
      <c r="CQ182" s="54"/>
      <c r="CR182" s="54"/>
      <c r="CS182" s="54"/>
      <c r="CT182" s="54"/>
      <c r="CU182" s="54"/>
      <c r="CV182" s="54"/>
      <c r="CW182" s="54"/>
      <c r="CX182" s="54"/>
      <c r="CY182" s="54"/>
      <c r="CZ182" s="54"/>
      <c r="DA182" s="54"/>
      <c r="DB182" s="54"/>
      <c r="DC182" s="54"/>
      <c r="DD182" s="54"/>
      <c r="DE182" s="54"/>
      <c r="DF182" s="54"/>
      <c r="DG182" s="54"/>
      <c r="DH182" s="54"/>
      <c r="DI182" s="54"/>
      <c r="DJ182" s="54"/>
      <c r="DK182" s="54"/>
      <c r="DL182" s="54"/>
      <c r="DM182" s="54"/>
      <c r="DN182" s="54"/>
      <c r="DO182" s="54"/>
      <c r="DP182" s="54"/>
      <c r="DQ182" s="54"/>
      <c r="DR182" s="54"/>
      <c r="DS182" s="54"/>
      <c r="DT182" s="50"/>
      <c r="DU182" s="51"/>
    </row>
    <row r="183" spans="1:125" x14ac:dyDescent="0.25">
      <c r="A183" s="68" t="s">
        <v>56</v>
      </c>
      <c r="B183" s="69"/>
      <c r="C183" s="70"/>
      <c r="D183" s="40"/>
      <c r="E183" s="40"/>
      <c r="F183" s="40"/>
      <c r="G183" s="40"/>
      <c r="H183" s="13"/>
      <c r="I183" s="40"/>
      <c r="U183" s="47"/>
      <c r="V183" s="50"/>
      <c r="W183" s="54"/>
      <c r="X183" s="50"/>
      <c r="Y183" s="54"/>
      <c r="Z183" s="50"/>
      <c r="AA183" s="54"/>
      <c r="AB183" s="50"/>
      <c r="AC183" s="54"/>
      <c r="AD183" s="50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54"/>
      <c r="CP183" s="54"/>
      <c r="CQ183" s="54"/>
      <c r="CR183" s="54"/>
      <c r="CS183" s="54"/>
      <c r="CT183" s="54"/>
      <c r="CU183" s="54"/>
      <c r="CV183" s="54"/>
      <c r="CW183" s="54"/>
      <c r="CX183" s="54"/>
      <c r="CY183" s="54"/>
      <c r="CZ183" s="54"/>
      <c r="DA183" s="54"/>
      <c r="DB183" s="54"/>
      <c r="DC183" s="54"/>
      <c r="DD183" s="54"/>
      <c r="DE183" s="54"/>
      <c r="DF183" s="54"/>
      <c r="DG183" s="54"/>
      <c r="DH183" s="54"/>
      <c r="DI183" s="54"/>
      <c r="DJ183" s="54"/>
      <c r="DK183" s="54"/>
      <c r="DL183" s="54"/>
      <c r="DM183" s="54"/>
      <c r="DN183" s="54"/>
      <c r="DO183" s="54"/>
      <c r="DP183" s="54"/>
      <c r="DQ183" s="54"/>
      <c r="DR183" s="54"/>
      <c r="DS183" s="54"/>
      <c r="DT183" s="50"/>
      <c r="DU183" s="51"/>
    </row>
    <row r="184" spans="1:125" x14ac:dyDescent="0.25">
      <c r="A184" s="13" t="str">
        <f t="shared" ref="A184:A213" si="26">TEXT(B184,"ddd dd mmm yy")&amp;" - "&amp;C184&amp;" - "&amp;H184</f>
        <v>Sun 06 Oct 24 - Open 6s Premier - Trident A vs Trident B</v>
      </c>
      <c r="B184" s="17">
        <v>45571</v>
      </c>
      <c r="C184" s="11" t="s">
        <v>56</v>
      </c>
      <c r="D184" s="9" t="s">
        <v>72</v>
      </c>
      <c r="E184" s="42" t="s">
        <v>119</v>
      </c>
      <c r="F184" s="9" t="s">
        <v>74</v>
      </c>
      <c r="G184" s="42" t="s">
        <v>119</v>
      </c>
      <c r="H184" s="13" t="str">
        <f t="shared" ref="H184:H213" si="27">D184&amp;" vs "&amp;F184</f>
        <v>Trident A vs Trident B</v>
      </c>
      <c r="I184" s="9"/>
      <c r="U184" s="47"/>
      <c r="V184" s="50"/>
      <c r="W184" s="54"/>
      <c r="X184" s="50"/>
      <c r="Y184" s="54"/>
      <c r="Z184" s="50"/>
      <c r="AA184" s="54"/>
      <c r="AB184" s="50"/>
      <c r="AC184" s="54"/>
      <c r="AD184" s="50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  <c r="CK184" s="54"/>
      <c r="CL184" s="54"/>
      <c r="CM184" s="54"/>
      <c r="CN184" s="54"/>
      <c r="CO184" s="54"/>
      <c r="CP184" s="54"/>
      <c r="CQ184" s="54"/>
      <c r="CR184" s="54"/>
      <c r="CS184" s="54"/>
      <c r="CT184" s="54"/>
      <c r="CU184" s="54"/>
      <c r="CV184" s="54"/>
      <c r="CW184" s="54"/>
      <c r="CX184" s="54"/>
      <c r="CY184" s="54"/>
      <c r="CZ184" s="54"/>
      <c r="DA184" s="54"/>
      <c r="DB184" s="54"/>
      <c r="DC184" s="54"/>
      <c r="DD184" s="54"/>
      <c r="DE184" s="54"/>
      <c r="DF184" s="54"/>
      <c r="DG184" s="54"/>
      <c r="DH184" s="54"/>
      <c r="DI184" s="54"/>
      <c r="DJ184" s="54"/>
      <c r="DK184" s="54"/>
      <c r="DL184" s="54"/>
      <c r="DM184" s="54"/>
      <c r="DN184" s="54"/>
      <c r="DO184" s="54"/>
      <c r="DP184" s="54"/>
      <c r="DQ184" s="54"/>
      <c r="DR184" s="54"/>
      <c r="DS184" s="54"/>
      <c r="DT184" s="50"/>
      <c r="DU184" s="51"/>
    </row>
    <row r="185" spans="1:125" x14ac:dyDescent="0.25">
      <c r="A185" s="13" t="str">
        <f t="shared" si="26"/>
        <v>Mon 21 Oct 24 - Open 6s Premier - Trident B vs Trident A</v>
      </c>
      <c r="B185" s="17">
        <v>45586</v>
      </c>
      <c r="C185" s="11" t="s">
        <v>56</v>
      </c>
      <c r="D185" s="9" t="s">
        <v>74</v>
      </c>
      <c r="E185" s="42" t="s">
        <v>119</v>
      </c>
      <c r="F185" s="9" t="s">
        <v>72</v>
      </c>
      <c r="G185" s="42" t="s">
        <v>119</v>
      </c>
      <c r="H185" s="13" t="str">
        <f t="shared" si="27"/>
        <v>Trident B vs Trident A</v>
      </c>
      <c r="I185" s="9"/>
      <c r="U185" s="47"/>
      <c r="V185" s="50"/>
      <c r="W185" s="54"/>
      <c r="X185" s="50"/>
      <c r="Y185" s="54"/>
      <c r="Z185" s="50"/>
      <c r="AA185" s="54"/>
      <c r="AB185" s="50"/>
      <c r="AC185" s="54"/>
      <c r="AD185" s="50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  <c r="CC185" s="54"/>
      <c r="CD185" s="54"/>
      <c r="CE185" s="54"/>
      <c r="CF185" s="54"/>
      <c r="CG185" s="54"/>
      <c r="CH185" s="54"/>
      <c r="CI185" s="54"/>
      <c r="CJ185" s="54"/>
      <c r="CK185" s="54"/>
      <c r="CL185" s="54"/>
      <c r="CM185" s="54"/>
      <c r="CN185" s="54"/>
      <c r="CO185" s="54"/>
      <c r="CP185" s="54"/>
      <c r="CQ185" s="54"/>
      <c r="CR185" s="54"/>
      <c r="CS185" s="54"/>
      <c r="CT185" s="54"/>
      <c r="CU185" s="54"/>
      <c r="CV185" s="54"/>
      <c r="CW185" s="54"/>
      <c r="CX185" s="54"/>
      <c r="CY185" s="54"/>
      <c r="CZ185" s="54"/>
      <c r="DA185" s="54"/>
      <c r="DB185" s="54"/>
      <c r="DC185" s="54"/>
      <c r="DD185" s="54"/>
      <c r="DE185" s="54"/>
      <c r="DF185" s="54"/>
      <c r="DG185" s="54"/>
      <c r="DH185" s="54"/>
      <c r="DI185" s="54"/>
      <c r="DJ185" s="54"/>
      <c r="DK185" s="54"/>
      <c r="DL185" s="54"/>
      <c r="DM185" s="54"/>
      <c r="DN185" s="54"/>
      <c r="DO185" s="54"/>
      <c r="DP185" s="54"/>
      <c r="DQ185" s="54"/>
      <c r="DR185" s="54"/>
      <c r="DS185" s="54"/>
      <c r="DT185" s="50"/>
      <c r="DU185" s="51"/>
    </row>
    <row r="186" spans="1:125" x14ac:dyDescent="0.25">
      <c r="A186" s="13" t="str">
        <f t="shared" si="26"/>
        <v>Fri 25 Oct 24 - Open 6s Premier - Bramblewood vs Trident B</v>
      </c>
      <c r="B186" s="17">
        <v>45590</v>
      </c>
      <c r="C186" s="11" t="s">
        <v>56</v>
      </c>
      <c r="D186" s="9" t="s">
        <v>73</v>
      </c>
      <c r="E186" s="42" t="s">
        <v>134</v>
      </c>
      <c r="F186" s="9" t="s">
        <v>74</v>
      </c>
      <c r="G186" s="42" t="s">
        <v>119</v>
      </c>
      <c r="H186" s="13" t="str">
        <f t="shared" si="27"/>
        <v>Bramblewood vs Trident B</v>
      </c>
      <c r="I186" s="9"/>
      <c r="U186" s="56"/>
      <c r="V186" s="49"/>
      <c r="W186" s="57"/>
      <c r="X186" s="49"/>
      <c r="Y186" s="57"/>
      <c r="Z186" s="49"/>
      <c r="AA186" s="57"/>
      <c r="AB186" s="49"/>
      <c r="AC186" s="57"/>
      <c r="AD186" s="49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49"/>
      <c r="DU186" s="67"/>
    </row>
    <row r="187" spans="1:125" x14ac:dyDescent="0.25">
      <c r="A187" s="13" t="str">
        <f t="shared" si="26"/>
        <v>Mon 28 Oct 24 - Open 6s Premier - AIT A vs AIT B</v>
      </c>
      <c r="B187" s="17">
        <v>45593</v>
      </c>
      <c r="C187" s="11" t="s">
        <v>56</v>
      </c>
      <c r="D187" s="9" t="s">
        <v>83</v>
      </c>
      <c r="E187" s="42" t="s">
        <v>102</v>
      </c>
      <c r="F187" s="9" t="s">
        <v>84</v>
      </c>
      <c r="G187" s="42" t="s">
        <v>102</v>
      </c>
      <c r="H187" s="13" t="str">
        <f t="shared" si="27"/>
        <v>AIT A vs AIT B</v>
      </c>
      <c r="I187" s="9"/>
    </row>
    <row r="188" spans="1:125" x14ac:dyDescent="0.25">
      <c r="A188" s="13" t="str">
        <f t="shared" si="26"/>
        <v>Thu 07 Nov 24 - Open 6s Premier - St. John's A vs Bramblewood</v>
      </c>
      <c r="B188" s="17">
        <v>45603</v>
      </c>
      <c r="C188" s="11" t="s">
        <v>56</v>
      </c>
      <c r="D188" s="9" t="s">
        <v>94</v>
      </c>
      <c r="E188" s="42" t="s">
        <v>113</v>
      </c>
      <c r="F188" s="9" t="s">
        <v>73</v>
      </c>
      <c r="G188" s="42" t="s">
        <v>134</v>
      </c>
      <c r="H188" s="13" t="str">
        <f t="shared" si="27"/>
        <v>St. John's A vs Bramblewood</v>
      </c>
      <c r="I188" s="9"/>
    </row>
    <row r="189" spans="1:125" x14ac:dyDescent="0.25">
      <c r="A189" s="13" t="str">
        <f t="shared" si="26"/>
        <v>Sun 10 Nov 24 - Open 6s Premier - Trident A vs Bramblewood</v>
      </c>
      <c r="B189" s="17">
        <v>45606</v>
      </c>
      <c r="C189" s="11" t="s">
        <v>56</v>
      </c>
      <c r="D189" s="9" t="s">
        <v>72</v>
      </c>
      <c r="E189" s="42" t="s">
        <v>119</v>
      </c>
      <c r="F189" s="9" t="s">
        <v>73</v>
      </c>
      <c r="G189" s="42" t="s">
        <v>134</v>
      </c>
      <c r="H189" s="13" t="str">
        <f t="shared" si="27"/>
        <v>Trident A vs Bramblewood</v>
      </c>
      <c r="I189" s="9"/>
    </row>
    <row r="190" spans="1:125" x14ac:dyDescent="0.25">
      <c r="A190" s="13" t="str">
        <f t="shared" si="26"/>
        <v>Mon 11 Nov 24 - Open 6s Premier - AIT B vs AIT A</v>
      </c>
      <c r="B190" s="17">
        <v>45607</v>
      </c>
      <c r="C190" s="11" t="s">
        <v>56</v>
      </c>
      <c r="D190" s="9" t="s">
        <v>84</v>
      </c>
      <c r="E190" s="42" t="s">
        <v>102</v>
      </c>
      <c r="F190" s="9" t="s">
        <v>83</v>
      </c>
      <c r="G190" s="42" t="s">
        <v>102</v>
      </c>
      <c r="H190" s="13" t="str">
        <f t="shared" si="27"/>
        <v>AIT B vs AIT A</v>
      </c>
      <c r="I190" s="9"/>
    </row>
    <row r="191" spans="1:125" x14ac:dyDescent="0.25">
      <c r="A191" s="13" t="str">
        <f t="shared" si="26"/>
        <v>Thu 28 Nov 24 - Open 6s Premier - St. John's A vs Trident B</v>
      </c>
      <c r="B191" s="17">
        <v>45624</v>
      </c>
      <c r="C191" s="11" t="s">
        <v>56</v>
      </c>
      <c r="D191" s="9" t="s">
        <v>94</v>
      </c>
      <c r="E191" s="42" t="s">
        <v>113</v>
      </c>
      <c r="F191" s="9" t="s">
        <v>74</v>
      </c>
      <c r="G191" s="42" t="s">
        <v>119</v>
      </c>
      <c r="H191" s="13" t="str">
        <f t="shared" si="27"/>
        <v>St. John's A vs Trident B</v>
      </c>
      <c r="I191" s="9"/>
    </row>
    <row r="192" spans="1:125" x14ac:dyDescent="0.25">
      <c r="A192" s="13" t="str">
        <f t="shared" si="26"/>
        <v>Mon 09 Dec 24 - Open 6s Premier - Trident A vs St. John's A</v>
      </c>
      <c r="B192" s="17">
        <v>45635</v>
      </c>
      <c r="C192" s="11" t="s">
        <v>56</v>
      </c>
      <c r="D192" s="9" t="s">
        <v>72</v>
      </c>
      <c r="E192" s="42" t="s">
        <v>119</v>
      </c>
      <c r="F192" s="9" t="s">
        <v>94</v>
      </c>
      <c r="G192" s="42" t="s">
        <v>113</v>
      </c>
      <c r="H192" s="13" t="str">
        <f t="shared" si="27"/>
        <v>Trident A vs St. John's A</v>
      </c>
      <c r="I192" s="9"/>
    </row>
    <row r="193" spans="1:9" x14ac:dyDescent="0.25">
      <c r="A193" s="13" t="str">
        <f t="shared" si="26"/>
        <v>Fri 13 Dec 24 - Open 6s Premier - Bramblewood vs AIT A</v>
      </c>
      <c r="B193" s="17">
        <v>45639</v>
      </c>
      <c r="C193" s="11" t="s">
        <v>56</v>
      </c>
      <c r="D193" s="9" t="s">
        <v>73</v>
      </c>
      <c r="E193" s="42" t="s">
        <v>134</v>
      </c>
      <c r="F193" s="9" t="s">
        <v>83</v>
      </c>
      <c r="G193" s="42" t="s">
        <v>102</v>
      </c>
      <c r="H193" s="13" t="str">
        <f t="shared" si="27"/>
        <v>Bramblewood vs AIT A</v>
      </c>
      <c r="I193" s="9"/>
    </row>
    <row r="194" spans="1:9" x14ac:dyDescent="0.25">
      <c r="A194" s="13" t="str">
        <f t="shared" si="26"/>
        <v>Sun 15 Dec 24 - Open 6s Premier - Trident B vs AIT B</v>
      </c>
      <c r="B194" s="17">
        <v>45641</v>
      </c>
      <c r="C194" s="11" t="s">
        <v>56</v>
      </c>
      <c r="D194" s="9" t="s">
        <v>74</v>
      </c>
      <c r="E194" s="42" t="s">
        <v>119</v>
      </c>
      <c r="F194" s="9" t="s">
        <v>84</v>
      </c>
      <c r="G194" s="42" t="s">
        <v>102</v>
      </c>
      <c r="H194" s="13" t="str">
        <f t="shared" si="27"/>
        <v>Trident B vs AIT B</v>
      </c>
      <c r="I194" s="9"/>
    </row>
    <row r="195" spans="1:9" x14ac:dyDescent="0.25">
      <c r="A195" s="13" t="str">
        <f t="shared" si="26"/>
        <v>Thu 09 Jan 25 - Open 6s Premier - AIT B vs Trident A</v>
      </c>
      <c r="B195" s="17">
        <v>45666</v>
      </c>
      <c r="C195" s="11" t="s">
        <v>56</v>
      </c>
      <c r="D195" s="9" t="s">
        <v>84</v>
      </c>
      <c r="E195" s="42" t="s">
        <v>102</v>
      </c>
      <c r="F195" s="9" t="s">
        <v>72</v>
      </c>
      <c r="G195" s="42" t="s">
        <v>119</v>
      </c>
      <c r="H195" s="13" t="str">
        <f t="shared" si="27"/>
        <v>AIT B vs Trident A</v>
      </c>
      <c r="I195" s="9"/>
    </row>
    <row r="196" spans="1:9" x14ac:dyDescent="0.25">
      <c r="A196" s="13" t="str">
        <f t="shared" si="26"/>
        <v>Thu 16 Jan 25 - Open 6s Premier - St. John's A vs AIT A</v>
      </c>
      <c r="B196" s="17">
        <v>45673</v>
      </c>
      <c r="C196" s="11" t="s">
        <v>56</v>
      </c>
      <c r="D196" s="9" t="s">
        <v>94</v>
      </c>
      <c r="E196" s="42" t="s">
        <v>113</v>
      </c>
      <c r="F196" s="9" t="s">
        <v>83</v>
      </c>
      <c r="G196" s="42" t="s">
        <v>102</v>
      </c>
      <c r="H196" s="13" t="str">
        <f t="shared" si="27"/>
        <v>St. John's A vs AIT A</v>
      </c>
      <c r="I196" s="9"/>
    </row>
    <row r="197" spans="1:9" x14ac:dyDescent="0.25">
      <c r="A197" s="13" t="str">
        <f t="shared" si="26"/>
        <v>Thu 23 Jan 25 - Open 6s Premier - St. John's A vs Trident A</v>
      </c>
      <c r="B197" s="17">
        <v>45680</v>
      </c>
      <c r="C197" s="11" t="s">
        <v>56</v>
      </c>
      <c r="D197" s="9" t="s">
        <v>94</v>
      </c>
      <c r="E197" s="42" t="s">
        <v>113</v>
      </c>
      <c r="F197" s="9" t="s">
        <v>72</v>
      </c>
      <c r="G197" s="42" t="s">
        <v>119</v>
      </c>
      <c r="H197" s="13" t="str">
        <f t="shared" si="27"/>
        <v>St. John's A vs Trident A</v>
      </c>
      <c r="I197" s="9"/>
    </row>
    <row r="198" spans="1:9" x14ac:dyDescent="0.25">
      <c r="A198" s="13" t="str">
        <f t="shared" si="26"/>
        <v>Sun 26 Jan 25 - Open 6s Premier - Trident B vs AIT A</v>
      </c>
      <c r="B198" s="17">
        <v>45683</v>
      </c>
      <c r="C198" s="11" t="s">
        <v>56</v>
      </c>
      <c r="D198" s="9" t="s">
        <v>74</v>
      </c>
      <c r="E198" s="42" t="s">
        <v>119</v>
      </c>
      <c r="F198" s="9" t="s">
        <v>83</v>
      </c>
      <c r="G198" s="42" t="s">
        <v>102</v>
      </c>
      <c r="H198" s="13" t="str">
        <f t="shared" si="27"/>
        <v>Trident B vs AIT A</v>
      </c>
      <c r="I198" s="9"/>
    </row>
    <row r="199" spans="1:9" x14ac:dyDescent="0.25">
      <c r="A199" s="13" t="str">
        <f t="shared" si="26"/>
        <v>Sun 02 Feb 25 - Open 6s Premier - Trident A vs AIT B</v>
      </c>
      <c r="B199" s="17">
        <v>45690</v>
      </c>
      <c r="C199" s="11" t="s">
        <v>56</v>
      </c>
      <c r="D199" s="9" t="s">
        <v>72</v>
      </c>
      <c r="E199" s="42" t="s">
        <v>119</v>
      </c>
      <c r="F199" s="9" t="s">
        <v>84</v>
      </c>
      <c r="G199" s="42" t="s">
        <v>102</v>
      </c>
      <c r="H199" s="13" t="str">
        <f t="shared" si="27"/>
        <v>Trident A vs AIT B</v>
      </c>
      <c r="I199" s="9"/>
    </row>
    <row r="200" spans="1:9" x14ac:dyDescent="0.25">
      <c r="A200" s="13" t="str">
        <f t="shared" si="26"/>
        <v>Fri 07 Feb 25 - Open 6s Premier - Bramblewood vs Trident A</v>
      </c>
      <c r="B200" s="17">
        <v>45695</v>
      </c>
      <c r="C200" s="11" t="s">
        <v>56</v>
      </c>
      <c r="D200" s="9" t="s">
        <v>73</v>
      </c>
      <c r="E200" s="42" t="s">
        <v>134</v>
      </c>
      <c r="F200" s="9" t="s">
        <v>72</v>
      </c>
      <c r="G200" s="42" t="s">
        <v>119</v>
      </c>
      <c r="H200" s="13" t="str">
        <f t="shared" si="27"/>
        <v>Bramblewood vs Trident A</v>
      </c>
      <c r="I200" s="9"/>
    </row>
    <row r="201" spans="1:9" x14ac:dyDescent="0.25">
      <c r="A201" s="13" t="str">
        <f t="shared" si="26"/>
        <v>Mon 10 Feb 25 - Open 6s Premier - AIT B vs St. John's A</v>
      </c>
      <c r="B201" s="17">
        <v>45698</v>
      </c>
      <c r="C201" s="11" t="s">
        <v>56</v>
      </c>
      <c r="D201" s="9" t="s">
        <v>84</v>
      </c>
      <c r="E201" s="42" t="s">
        <v>102</v>
      </c>
      <c r="F201" s="9" t="s">
        <v>94</v>
      </c>
      <c r="G201" s="42" t="s">
        <v>113</v>
      </c>
      <c r="H201" s="13" t="str">
        <f t="shared" si="27"/>
        <v>AIT B vs St. John's A</v>
      </c>
      <c r="I201" s="9"/>
    </row>
    <row r="202" spans="1:9" x14ac:dyDescent="0.25">
      <c r="A202" s="13" t="str">
        <f t="shared" si="26"/>
        <v>Mon 24 Feb 25 - Open 6s Premier - AIT B vs Trident B</v>
      </c>
      <c r="B202" s="17">
        <v>45712</v>
      </c>
      <c r="C202" s="11" t="s">
        <v>56</v>
      </c>
      <c r="D202" s="9" t="s">
        <v>84</v>
      </c>
      <c r="E202" s="42" t="s">
        <v>102</v>
      </c>
      <c r="F202" s="9" t="s">
        <v>74</v>
      </c>
      <c r="G202" s="42" t="s">
        <v>119</v>
      </c>
      <c r="H202" s="13" t="str">
        <f t="shared" si="27"/>
        <v>AIT B vs Trident B</v>
      </c>
      <c r="I202" s="9"/>
    </row>
    <row r="203" spans="1:9" x14ac:dyDescent="0.25">
      <c r="A203" s="13" t="str">
        <f t="shared" si="26"/>
        <v>Thu 06 Mar 25 - Open 6s Premier - AIT A vs Trident A</v>
      </c>
      <c r="B203" s="17">
        <v>45722</v>
      </c>
      <c r="C203" s="11" t="s">
        <v>56</v>
      </c>
      <c r="D203" s="9" t="s">
        <v>83</v>
      </c>
      <c r="E203" s="42" t="s">
        <v>102</v>
      </c>
      <c r="F203" s="9" t="s">
        <v>72</v>
      </c>
      <c r="G203" s="42" t="s">
        <v>119</v>
      </c>
      <c r="H203" s="13" t="str">
        <f t="shared" si="27"/>
        <v>AIT A vs Trident A</v>
      </c>
      <c r="I203" s="9"/>
    </row>
    <row r="204" spans="1:9" x14ac:dyDescent="0.25">
      <c r="A204" s="13" t="str">
        <f t="shared" si="26"/>
        <v>Thu 06 Mar 25 - Open 6s Premier - St. John's A vs AIT B</v>
      </c>
      <c r="B204" s="17">
        <v>45722</v>
      </c>
      <c r="C204" s="11" t="s">
        <v>56</v>
      </c>
      <c r="D204" s="9" t="s">
        <v>94</v>
      </c>
      <c r="E204" s="42" t="s">
        <v>113</v>
      </c>
      <c r="F204" s="9" t="s">
        <v>84</v>
      </c>
      <c r="G204" s="42" t="s">
        <v>102</v>
      </c>
      <c r="H204" s="13" t="str">
        <f t="shared" si="27"/>
        <v>St. John's A vs AIT B</v>
      </c>
      <c r="I204" s="9"/>
    </row>
    <row r="205" spans="1:9" x14ac:dyDescent="0.25">
      <c r="A205" s="13" t="str">
        <f t="shared" si="26"/>
        <v>Fri 07 Mar 25 - Open 6s Premier - Bramblewood vs St. John's A</v>
      </c>
      <c r="B205" s="17">
        <v>45723</v>
      </c>
      <c r="C205" s="11" t="s">
        <v>56</v>
      </c>
      <c r="D205" s="9" t="s">
        <v>73</v>
      </c>
      <c r="E205" s="42" t="s">
        <v>134</v>
      </c>
      <c r="F205" s="9" t="s">
        <v>94</v>
      </c>
      <c r="G205" s="42" t="s">
        <v>113</v>
      </c>
      <c r="H205" s="13" t="str">
        <f t="shared" si="27"/>
        <v>Bramblewood vs St. John's A</v>
      </c>
      <c r="I205" s="9"/>
    </row>
    <row r="206" spans="1:9" x14ac:dyDescent="0.25">
      <c r="A206" s="13" t="str">
        <f t="shared" si="26"/>
        <v>Mon 10 Mar 25 - Open 6s Premier - AIT B vs Bramblewood</v>
      </c>
      <c r="B206" s="17">
        <v>45726</v>
      </c>
      <c r="C206" s="11" t="s">
        <v>56</v>
      </c>
      <c r="D206" s="9" t="s">
        <v>84</v>
      </c>
      <c r="E206" s="42" t="s">
        <v>102</v>
      </c>
      <c r="F206" s="9" t="s">
        <v>73</v>
      </c>
      <c r="G206" s="42" t="s">
        <v>134</v>
      </c>
      <c r="H206" s="13" t="str">
        <f t="shared" si="27"/>
        <v>AIT B vs Bramblewood</v>
      </c>
      <c r="I206" s="9"/>
    </row>
    <row r="207" spans="1:9" x14ac:dyDescent="0.25">
      <c r="A207" s="13" t="str">
        <f t="shared" si="26"/>
        <v>Thu 13 Mar 25 - Open 6s Premier - AIT A vs Trident B</v>
      </c>
      <c r="B207" s="17">
        <v>45729</v>
      </c>
      <c r="C207" s="11" t="s">
        <v>56</v>
      </c>
      <c r="D207" s="9" t="s">
        <v>83</v>
      </c>
      <c r="E207" s="42" t="s">
        <v>102</v>
      </c>
      <c r="F207" s="9" t="s">
        <v>74</v>
      </c>
      <c r="G207" s="42" t="s">
        <v>119</v>
      </c>
      <c r="H207" s="13" t="str">
        <f t="shared" si="27"/>
        <v>AIT A vs Trident B</v>
      </c>
      <c r="I207" s="9"/>
    </row>
    <row r="208" spans="1:9" x14ac:dyDescent="0.25">
      <c r="A208" s="13" t="str">
        <f t="shared" si="26"/>
        <v>Mon 24 Mar 25 - Open 6s Premier - Trident B vs Bramblewood</v>
      </c>
      <c r="B208" s="17">
        <v>45740</v>
      </c>
      <c r="C208" s="11" t="s">
        <v>56</v>
      </c>
      <c r="D208" s="9" t="s">
        <v>74</v>
      </c>
      <c r="E208" s="42" t="s">
        <v>119</v>
      </c>
      <c r="F208" s="9" t="s">
        <v>73</v>
      </c>
      <c r="G208" s="42" t="s">
        <v>134</v>
      </c>
      <c r="H208" s="13" t="str">
        <f t="shared" si="27"/>
        <v>Trident B vs Bramblewood</v>
      </c>
      <c r="I208" s="9"/>
    </row>
    <row r="209" spans="1:9" x14ac:dyDescent="0.25">
      <c r="A209" s="13" t="str">
        <f t="shared" si="26"/>
        <v>Mon 07 Apr 25 - Open 6s Premier - AIT A vs St. John's A</v>
      </c>
      <c r="B209" s="17">
        <v>45754</v>
      </c>
      <c r="C209" s="11" t="s">
        <v>56</v>
      </c>
      <c r="D209" s="9" t="s">
        <v>83</v>
      </c>
      <c r="E209" s="42" t="s">
        <v>102</v>
      </c>
      <c r="F209" s="9" t="s">
        <v>94</v>
      </c>
      <c r="G209" s="42" t="s">
        <v>113</v>
      </c>
      <c r="H209" s="13" t="str">
        <f t="shared" si="27"/>
        <v>AIT A vs St. John's A</v>
      </c>
      <c r="I209" s="9"/>
    </row>
    <row r="210" spans="1:9" x14ac:dyDescent="0.25">
      <c r="A210" s="13" t="str">
        <f t="shared" si="26"/>
        <v>Mon 28 Apr 25 - Open 6s Premier - AIT A vs Bramblewood</v>
      </c>
      <c r="B210" s="17">
        <v>45775</v>
      </c>
      <c r="C210" s="11" t="s">
        <v>56</v>
      </c>
      <c r="D210" s="9" t="s">
        <v>83</v>
      </c>
      <c r="E210" s="42" t="s">
        <v>102</v>
      </c>
      <c r="F210" s="9" t="s">
        <v>73</v>
      </c>
      <c r="G210" s="42" t="s">
        <v>134</v>
      </c>
      <c r="H210" s="13" t="str">
        <f t="shared" si="27"/>
        <v>AIT A vs Bramblewood</v>
      </c>
      <c r="I210" s="9"/>
    </row>
    <row r="211" spans="1:9" x14ac:dyDescent="0.25">
      <c r="A211" s="13" t="str">
        <f t="shared" si="26"/>
        <v>Sun 04 May 25 - Open 6s Premier - Trident B vs St. John's A</v>
      </c>
      <c r="B211" s="17">
        <v>45781</v>
      </c>
      <c r="C211" s="11" t="s">
        <v>56</v>
      </c>
      <c r="D211" s="9" t="s">
        <v>74</v>
      </c>
      <c r="E211" s="42" t="s">
        <v>119</v>
      </c>
      <c r="F211" s="9" t="s">
        <v>94</v>
      </c>
      <c r="G211" s="42" t="s">
        <v>113</v>
      </c>
      <c r="H211" s="13" t="str">
        <f t="shared" si="27"/>
        <v>Trident B vs St. John's A</v>
      </c>
      <c r="I211" s="9"/>
    </row>
    <row r="212" spans="1:9" x14ac:dyDescent="0.25">
      <c r="A212" s="13" t="str">
        <f t="shared" si="26"/>
        <v>Fri 09 May 25 - Open 6s Premier - Bramblewood vs AIT B</v>
      </c>
      <c r="B212" s="17">
        <v>45786</v>
      </c>
      <c r="C212" s="11" t="s">
        <v>56</v>
      </c>
      <c r="D212" s="9" t="s">
        <v>73</v>
      </c>
      <c r="E212" s="42" t="s">
        <v>134</v>
      </c>
      <c r="F212" s="9" t="s">
        <v>84</v>
      </c>
      <c r="G212" s="42" t="s">
        <v>102</v>
      </c>
      <c r="H212" s="13" t="str">
        <f t="shared" si="27"/>
        <v>Bramblewood vs AIT B</v>
      </c>
      <c r="I212" s="9"/>
    </row>
    <row r="213" spans="1:9" x14ac:dyDescent="0.25">
      <c r="A213" s="13" t="str">
        <f t="shared" si="26"/>
        <v>Sun 11 May 25 - Open 6s Premier - Trident A vs AIT A</v>
      </c>
      <c r="B213" s="17">
        <v>45788</v>
      </c>
      <c r="C213" s="11" t="s">
        <v>56</v>
      </c>
      <c r="D213" s="9" t="s">
        <v>72</v>
      </c>
      <c r="E213" s="42" t="s">
        <v>119</v>
      </c>
      <c r="F213" s="9" t="s">
        <v>83</v>
      </c>
      <c r="G213" s="42" t="s">
        <v>102</v>
      </c>
      <c r="H213" s="13" t="str">
        <f t="shared" si="27"/>
        <v>Trident A vs AIT A</v>
      </c>
      <c r="I213" s="9"/>
    </row>
    <row r="214" spans="1:9" x14ac:dyDescent="0.25">
      <c r="A214" s="68" t="s">
        <v>58</v>
      </c>
      <c r="B214" s="69"/>
      <c r="C214" s="70"/>
      <c r="D214" s="40"/>
      <c r="E214" s="40"/>
      <c r="F214" s="40"/>
      <c r="G214" s="40"/>
      <c r="H214" s="13"/>
      <c r="I214" s="40"/>
    </row>
    <row r="215" spans="1:9" x14ac:dyDescent="0.25">
      <c r="A215" s="13" t="str">
        <f t="shared" ref="A215:A244" si="28">TEXT(B215,"ddd dd mmm yy")&amp;" - "&amp;C215&amp;" - "&amp;H215</f>
        <v>Fri 11 Oct 24 - Open 6s Upper 1st - Hildenborough A vs Angel Centre A</v>
      </c>
      <c r="B215" s="17">
        <v>45576</v>
      </c>
      <c r="C215" s="11" t="s">
        <v>58</v>
      </c>
      <c r="D215" s="9" t="s">
        <v>87</v>
      </c>
      <c r="E215" s="42" t="s">
        <v>116</v>
      </c>
      <c r="F215" s="9" t="s">
        <v>66</v>
      </c>
      <c r="G215" s="42" t="s">
        <v>104</v>
      </c>
      <c r="H215" s="13" t="str">
        <f t="shared" ref="H215:H228" si="29">D215&amp;" vs "&amp;F215</f>
        <v>Hildenborough A vs Angel Centre A</v>
      </c>
      <c r="I215" s="9"/>
    </row>
    <row r="216" spans="1:9" x14ac:dyDescent="0.25">
      <c r="A216" s="13" t="str">
        <f t="shared" si="28"/>
        <v>Mon 21 Oct 24 - Open 6s Upper 1st - Felbridge vs Angel Centre A</v>
      </c>
      <c r="B216" s="17">
        <v>45586</v>
      </c>
      <c r="C216" s="11" t="s">
        <v>58</v>
      </c>
      <c r="D216" s="9" t="s">
        <v>95</v>
      </c>
      <c r="E216" s="42" t="s">
        <v>122</v>
      </c>
      <c r="F216" s="9" t="s">
        <v>66</v>
      </c>
      <c r="G216" s="42" t="s">
        <v>104</v>
      </c>
      <c r="H216" s="13" t="str">
        <f t="shared" si="29"/>
        <v>Felbridge vs Angel Centre A</v>
      </c>
      <c r="I216" s="9"/>
    </row>
    <row r="217" spans="1:9" x14ac:dyDescent="0.25">
      <c r="A217" s="13" t="str">
        <f t="shared" si="28"/>
        <v>Thu 31 Oct 24 - Open 6s Upper 1st - St. John's B vs Hildenborough A</v>
      </c>
      <c r="B217" s="17">
        <v>45596</v>
      </c>
      <c r="C217" s="11" t="s">
        <v>58</v>
      </c>
      <c r="D217" s="9" t="s">
        <v>96</v>
      </c>
      <c r="E217" s="42" t="s">
        <v>113</v>
      </c>
      <c r="F217" s="9" t="s">
        <v>87</v>
      </c>
      <c r="G217" s="42" t="s">
        <v>116</v>
      </c>
      <c r="H217" s="13" t="str">
        <f t="shared" si="29"/>
        <v>St. John's B vs Hildenborough A</v>
      </c>
      <c r="I217" s="9"/>
    </row>
    <row r="218" spans="1:9" x14ac:dyDescent="0.25">
      <c r="A218" s="13" t="str">
        <f t="shared" si="28"/>
        <v>Thu 14 Nov 24 - Open 6s Upper 1st - AIT C vs AIT D</v>
      </c>
      <c r="B218" s="17">
        <v>45610</v>
      </c>
      <c r="C218" s="11" t="s">
        <v>58</v>
      </c>
      <c r="D218" s="9" t="s">
        <v>86</v>
      </c>
      <c r="E218" s="42" t="s">
        <v>102</v>
      </c>
      <c r="F218" s="9" t="s">
        <v>85</v>
      </c>
      <c r="G218" s="42" t="s">
        <v>102</v>
      </c>
      <c r="H218" s="13" t="str">
        <f t="shared" si="29"/>
        <v>AIT C vs AIT D</v>
      </c>
      <c r="I218" s="9"/>
    </row>
    <row r="219" spans="1:9" x14ac:dyDescent="0.25">
      <c r="A219" s="13" t="str">
        <f t="shared" si="28"/>
        <v>Thu 21 Nov 24 - Open 6s Upper 1st - AIT D vs AIT C</v>
      </c>
      <c r="B219" s="17">
        <v>45617</v>
      </c>
      <c r="C219" s="11" t="s">
        <v>58</v>
      </c>
      <c r="D219" s="9" t="s">
        <v>85</v>
      </c>
      <c r="E219" s="42" t="s">
        <v>102</v>
      </c>
      <c r="F219" s="9" t="s">
        <v>86</v>
      </c>
      <c r="G219" s="42" t="s">
        <v>102</v>
      </c>
      <c r="H219" s="13" t="str">
        <f t="shared" si="29"/>
        <v>AIT D vs AIT C</v>
      </c>
      <c r="I219" s="9"/>
    </row>
    <row r="220" spans="1:9" x14ac:dyDescent="0.25">
      <c r="A220" s="13" t="str">
        <f t="shared" si="28"/>
        <v>Wed 04 Dec 24 - Open 6s Upper 1st - Felbridge vs Hildenborough A</v>
      </c>
      <c r="B220" s="17">
        <v>45630</v>
      </c>
      <c r="C220" s="11" t="s">
        <v>58</v>
      </c>
      <c r="D220" s="9" t="s">
        <v>95</v>
      </c>
      <c r="E220" s="42" t="s">
        <v>122</v>
      </c>
      <c r="F220" s="9" t="s">
        <v>87</v>
      </c>
      <c r="G220" s="42" t="s">
        <v>116</v>
      </c>
      <c r="H220" s="13" t="str">
        <f t="shared" si="29"/>
        <v>Felbridge vs Hildenborough A</v>
      </c>
      <c r="I220" s="9"/>
    </row>
    <row r="221" spans="1:9" x14ac:dyDescent="0.25">
      <c r="A221" s="13" t="str">
        <f t="shared" si="28"/>
        <v>Fri 13 Dec 24 - Open 6s Upper 1st - Angel Centre A vs St. John's B</v>
      </c>
      <c r="B221" s="17">
        <v>45639</v>
      </c>
      <c r="C221" s="11" t="s">
        <v>58</v>
      </c>
      <c r="D221" s="9" t="s">
        <v>66</v>
      </c>
      <c r="E221" s="42" t="s">
        <v>104</v>
      </c>
      <c r="F221" s="9" t="s">
        <v>96</v>
      </c>
      <c r="G221" s="42" t="s">
        <v>113</v>
      </c>
      <c r="H221" s="13" t="str">
        <f t="shared" si="29"/>
        <v>Angel Centre A vs St. John's B</v>
      </c>
      <c r="I221" s="9"/>
    </row>
    <row r="222" spans="1:9" x14ac:dyDescent="0.25">
      <c r="A222" s="13" t="str">
        <f t="shared" si="28"/>
        <v>Fri 10 Jan 25 - Open 6s Upper 1st - Angel Centre A vs AIT D</v>
      </c>
      <c r="B222" s="17">
        <v>45667</v>
      </c>
      <c r="C222" s="11" t="s">
        <v>58</v>
      </c>
      <c r="D222" s="9" t="s">
        <v>66</v>
      </c>
      <c r="E222" s="42" t="s">
        <v>104</v>
      </c>
      <c r="F222" s="9" t="s">
        <v>85</v>
      </c>
      <c r="G222" s="42" t="s">
        <v>102</v>
      </c>
      <c r="H222" s="13" t="str">
        <f t="shared" si="29"/>
        <v>Angel Centre A vs AIT D</v>
      </c>
      <c r="I222" s="9"/>
    </row>
    <row r="223" spans="1:9" x14ac:dyDescent="0.25">
      <c r="A223" s="13" t="str">
        <f t="shared" si="28"/>
        <v>Fri 10 Jan 25 - Open 6s Upper 1st - Hildenborough A vs Felbridge</v>
      </c>
      <c r="B223" s="17">
        <v>45667</v>
      </c>
      <c r="C223" s="11" t="s">
        <v>58</v>
      </c>
      <c r="D223" s="9" t="s">
        <v>87</v>
      </c>
      <c r="E223" s="42" t="s">
        <v>116</v>
      </c>
      <c r="F223" s="9" t="s">
        <v>95</v>
      </c>
      <c r="G223" s="42" t="s">
        <v>122</v>
      </c>
      <c r="H223" s="13" t="str">
        <f t="shared" si="29"/>
        <v>Hildenborough A vs Felbridge</v>
      </c>
      <c r="I223" s="9"/>
    </row>
    <row r="224" spans="1:9" x14ac:dyDescent="0.25">
      <c r="A224" s="13" t="str">
        <f t="shared" si="28"/>
        <v>Mon 13 Jan 25 - Open 6s Upper 1st - Felbridge vs AIT C</v>
      </c>
      <c r="B224" s="17">
        <v>45670</v>
      </c>
      <c r="C224" s="11" t="s">
        <v>58</v>
      </c>
      <c r="D224" s="9" t="s">
        <v>95</v>
      </c>
      <c r="E224" s="42" t="s">
        <v>122</v>
      </c>
      <c r="F224" s="9" t="s">
        <v>86</v>
      </c>
      <c r="G224" s="42" t="s">
        <v>102</v>
      </c>
      <c r="H224" s="13" t="str">
        <f t="shared" si="29"/>
        <v>Felbridge vs AIT C</v>
      </c>
      <c r="I224" s="9"/>
    </row>
    <row r="225" spans="1:9" x14ac:dyDescent="0.25">
      <c r="A225" s="13" t="str">
        <f t="shared" si="28"/>
        <v>Fri 17 Jan 25 - Open 6s Upper 1st - Hildenborough A vs St. John's B</v>
      </c>
      <c r="B225" s="17">
        <v>45674</v>
      </c>
      <c r="C225" s="11" t="s">
        <v>58</v>
      </c>
      <c r="D225" s="9" t="s">
        <v>87</v>
      </c>
      <c r="E225" s="42" t="s">
        <v>116</v>
      </c>
      <c r="F225" s="9" t="s">
        <v>96</v>
      </c>
      <c r="G225" s="42" t="s">
        <v>113</v>
      </c>
      <c r="H225" s="13" t="str">
        <f t="shared" si="29"/>
        <v>Hildenborough A vs St. John's B</v>
      </c>
      <c r="I225" s="9"/>
    </row>
    <row r="226" spans="1:9" x14ac:dyDescent="0.25">
      <c r="A226" s="13" t="str">
        <f t="shared" si="28"/>
        <v>Thu 23 Jan 25 - Open 6s Upper 1st - AIT D vs Felbridge</v>
      </c>
      <c r="B226" s="17">
        <v>45680</v>
      </c>
      <c r="C226" s="11" t="s">
        <v>58</v>
      </c>
      <c r="D226" s="9" t="s">
        <v>85</v>
      </c>
      <c r="E226" s="42" t="s">
        <v>102</v>
      </c>
      <c r="F226" s="9" t="s">
        <v>95</v>
      </c>
      <c r="G226" s="42" t="s">
        <v>122</v>
      </c>
      <c r="H226" s="13" t="str">
        <f t="shared" si="29"/>
        <v>AIT D vs Felbridge</v>
      </c>
      <c r="I226" s="9"/>
    </row>
    <row r="227" spans="1:9" x14ac:dyDescent="0.25">
      <c r="A227" s="13" t="str">
        <f t="shared" si="28"/>
        <v>Mon 27 Jan 25 - Open 6s Upper 1st - AIT C vs Angel Centre A</v>
      </c>
      <c r="B227" s="17">
        <v>45684</v>
      </c>
      <c r="C227" s="11" t="s">
        <v>58</v>
      </c>
      <c r="D227" s="9" t="s">
        <v>86</v>
      </c>
      <c r="E227" s="42" t="s">
        <v>102</v>
      </c>
      <c r="F227" s="9" t="s">
        <v>66</v>
      </c>
      <c r="G227" s="42" t="s">
        <v>104</v>
      </c>
      <c r="H227" s="13" t="str">
        <f t="shared" si="29"/>
        <v>AIT C vs Angel Centre A</v>
      </c>
      <c r="I227" s="9"/>
    </row>
    <row r="228" spans="1:9" x14ac:dyDescent="0.25">
      <c r="A228" s="13" t="str">
        <f t="shared" si="28"/>
        <v>Thu 30 Jan 25 - Open 6s Upper 1st - AIT D vs St. John's B</v>
      </c>
      <c r="B228" s="17">
        <v>45687</v>
      </c>
      <c r="C228" s="11" t="s">
        <v>58</v>
      </c>
      <c r="D228" s="9" t="s">
        <v>85</v>
      </c>
      <c r="E228" s="42" t="s">
        <v>102</v>
      </c>
      <c r="F228" s="9" t="s">
        <v>96</v>
      </c>
      <c r="G228" s="42" t="s">
        <v>113</v>
      </c>
      <c r="H228" s="13" t="str">
        <f t="shared" si="29"/>
        <v>AIT D vs St. John's B</v>
      </c>
      <c r="I228" s="9"/>
    </row>
    <row r="229" spans="1:9" x14ac:dyDescent="0.25">
      <c r="A229" s="13" t="str">
        <f t="shared" si="28"/>
        <v>Mon 03 Feb 25 - Open 6s Upper 1st - AIT C vs Felbridge</v>
      </c>
      <c r="B229" s="17">
        <v>45691</v>
      </c>
      <c r="C229" s="11" t="s">
        <v>58</v>
      </c>
      <c r="D229" s="9" t="s">
        <v>86</v>
      </c>
      <c r="E229" s="42" t="s">
        <v>102</v>
      </c>
      <c r="F229" s="9" t="s">
        <v>95</v>
      </c>
      <c r="G229" s="42" t="s">
        <v>122</v>
      </c>
      <c r="H229" s="13" t="str">
        <f t="shared" ref="H229:H244" si="30">D229&amp;" vs "&amp;F229</f>
        <v>AIT C vs Felbridge</v>
      </c>
      <c r="I229" s="9"/>
    </row>
    <row r="230" spans="1:9" x14ac:dyDescent="0.25">
      <c r="A230" s="13" t="str">
        <f t="shared" si="28"/>
        <v>Fri 07 Feb 25 - Open 6s Upper 1st - Hildenborough A vs AIT D</v>
      </c>
      <c r="B230" s="17">
        <v>45695</v>
      </c>
      <c r="C230" s="11" t="s">
        <v>58</v>
      </c>
      <c r="D230" s="9" t="s">
        <v>87</v>
      </c>
      <c r="E230" s="42" t="s">
        <v>116</v>
      </c>
      <c r="F230" s="9" t="s">
        <v>85</v>
      </c>
      <c r="G230" s="42" t="s">
        <v>102</v>
      </c>
      <c r="H230" s="13" t="str">
        <f t="shared" si="30"/>
        <v>Hildenborough A vs AIT D</v>
      </c>
      <c r="I230" s="9"/>
    </row>
    <row r="231" spans="1:9" x14ac:dyDescent="0.25">
      <c r="A231" s="13" t="str">
        <f t="shared" si="28"/>
        <v>Mon 17 Feb 25 - Open 6s Upper 1st - AIT C vs St. John's B</v>
      </c>
      <c r="B231" s="17">
        <v>45705</v>
      </c>
      <c r="C231" s="11" t="s">
        <v>58</v>
      </c>
      <c r="D231" s="9" t="s">
        <v>86</v>
      </c>
      <c r="E231" s="42" t="s">
        <v>102</v>
      </c>
      <c r="F231" s="9" t="s">
        <v>96</v>
      </c>
      <c r="G231" s="42" t="s">
        <v>113</v>
      </c>
      <c r="H231" s="13" t="str">
        <f t="shared" si="30"/>
        <v>AIT C vs St. John's B</v>
      </c>
      <c r="I231" s="9"/>
    </row>
    <row r="232" spans="1:9" x14ac:dyDescent="0.25">
      <c r="A232" s="13" t="str">
        <f t="shared" si="28"/>
        <v>Fri 07 Mar 25 - Open 6s Upper 1st - Angel Centre A vs AIT C</v>
      </c>
      <c r="B232" s="17">
        <v>45723</v>
      </c>
      <c r="C232" s="11" t="s">
        <v>58</v>
      </c>
      <c r="D232" s="9" t="s">
        <v>66</v>
      </c>
      <c r="E232" s="42" t="s">
        <v>104</v>
      </c>
      <c r="F232" s="9" t="s">
        <v>86</v>
      </c>
      <c r="G232" s="42" t="s">
        <v>102</v>
      </c>
      <c r="H232" s="13" t="str">
        <f t="shared" si="30"/>
        <v>Angel Centre A vs AIT C</v>
      </c>
      <c r="I232" s="9"/>
    </row>
    <row r="233" spans="1:9" x14ac:dyDescent="0.25">
      <c r="A233" s="13" t="str">
        <f t="shared" si="28"/>
        <v>Mon 10 Mar 25 - Open 6s Upper 1st - Felbridge vs AIT D</v>
      </c>
      <c r="B233" s="17">
        <v>45726</v>
      </c>
      <c r="C233" s="11" t="s">
        <v>58</v>
      </c>
      <c r="D233" s="9" t="s">
        <v>95</v>
      </c>
      <c r="E233" s="42" t="s">
        <v>122</v>
      </c>
      <c r="F233" s="9" t="s">
        <v>85</v>
      </c>
      <c r="G233" s="42" t="s">
        <v>102</v>
      </c>
      <c r="H233" s="13" t="str">
        <f t="shared" si="30"/>
        <v>Felbridge vs AIT D</v>
      </c>
      <c r="I233" s="9"/>
    </row>
    <row r="234" spans="1:9" x14ac:dyDescent="0.25">
      <c r="A234" s="13" t="str">
        <f t="shared" si="28"/>
        <v>Thu 13 Mar 25 - Open 6s Upper 1st - AIT C vs Hildenborough A</v>
      </c>
      <c r="B234" s="17">
        <v>45729</v>
      </c>
      <c r="C234" s="11" t="s">
        <v>58</v>
      </c>
      <c r="D234" s="9" t="s">
        <v>86</v>
      </c>
      <c r="E234" s="42" t="s">
        <v>102</v>
      </c>
      <c r="F234" s="9" t="s">
        <v>87</v>
      </c>
      <c r="G234" s="42" t="s">
        <v>116</v>
      </c>
      <c r="H234" s="13" t="str">
        <f t="shared" si="30"/>
        <v>AIT C vs Hildenborough A</v>
      </c>
      <c r="I234" s="9"/>
    </row>
    <row r="235" spans="1:9" x14ac:dyDescent="0.25">
      <c r="A235" s="13" t="str">
        <f t="shared" si="28"/>
        <v>Fri 14 Mar 25 - Open 6s Upper 1st - Angel Centre A vs Felbridge</v>
      </c>
      <c r="B235" s="17">
        <v>45730</v>
      </c>
      <c r="C235" s="11" t="s">
        <v>58</v>
      </c>
      <c r="D235" s="9" t="s">
        <v>66</v>
      </c>
      <c r="E235" s="42" t="s">
        <v>104</v>
      </c>
      <c r="F235" s="9" t="s">
        <v>95</v>
      </c>
      <c r="G235" s="42" t="s">
        <v>122</v>
      </c>
      <c r="H235" s="13" t="str">
        <f t="shared" si="30"/>
        <v>Angel Centre A vs Felbridge</v>
      </c>
      <c r="I235" s="9"/>
    </row>
    <row r="236" spans="1:9" x14ac:dyDescent="0.25">
      <c r="A236" s="13" t="str">
        <f t="shared" si="28"/>
        <v>Thu 20 Mar 25 - Open 6s Upper 1st - AIT D vs Angel Centre A</v>
      </c>
      <c r="B236" s="17">
        <v>45736</v>
      </c>
      <c r="C236" s="11" t="s">
        <v>58</v>
      </c>
      <c r="D236" s="9" t="s">
        <v>85</v>
      </c>
      <c r="E236" s="42" t="s">
        <v>102</v>
      </c>
      <c r="F236" s="9" t="s">
        <v>66</v>
      </c>
      <c r="G236" s="42" t="s">
        <v>104</v>
      </c>
      <c r="H236" s="13" t="str">
        <f t="shared" si="30"/>
        <v>AIT D vs Angel Centre A</v>
      </c>
      <c r="I236" s="9"/>
    </row>
    <row r="237" spans="1:9" x14ac:dyDescent="0.25">
      <c r="A237" s="13" t="str">
        <f t="shared" si="28"/>
        <v>Fri 04 Apr 25 - Open 6s Upper 1st - Hildenborough A vs AIT C</v>
      </c>
      <c r="B237" s="17">
        <v>45751</v>
      </c>
      <c r="C237" s="11" t="s">
        <v>58</v>
      </c>
      <c r="D237" s="9" t="s">
        <v>87</v>
      </c>
      <c r="E237" s="42" t="s">
        <v>116</v>
      </c>
      <c r="F237" s="9" t="s">
        <v>86</v>
      </c>
      <c r="G237" s="42" t="s">
        <v>102</v>
      </c>
      <c r="H237" s="13" t="str">
        <f t="shared" si="30"/>
        <v>Hildenborough A vs AIT C</v>
      </c>
      <c r="I237" s="9"/>
    </row>
    <row r="238" spans="1:9" x14ac:dyDescent="0.25">
      <c r="A238" s="13" t="str">
        <f t="shared" si="28"/>
        <v>Thu 10 Apr 25 - Open 6s Upper 1st - St. John's B vs AIT D</v>
      </c>
      <c r="B238" s="17">
        <v>45757</v>
      </c>
      <c r="C238" s="11" t="s">
        <v>58</v>
      </c>
      <c r="D238" s="9" t="s">
        <v>96</v>
      </c>
      <c r="E238" s="42" t="s">
        <v>113</v>
      </c>
      <c r="F238" s="9" t="s">
        <v>85</v>
      </c>
      <c r="G238" s="42" t="s">
        <v>102</v>
      </c>
      <c r="H238" s="13" t="str">
        <f t="shared" si="30"/>
        <v>St. John's B vs AIT D</v>
      </c>
      <c r="I238" s="9"/>
    </row>
    <row r="239" spans="1:9" x14ac:dyDescent="0.25">
      <c r="A239" s="13" t="str">
        <f t="shared" si="28"/>
        <v>Fri 25 Apr 25 - Open 6s Upper 1st - Angel Centre A vs Hildenborough A</v>
      </c>
      <c r="B239" s="17">
        <v>45772</v>
      </c>
      <c r="C239" s="11" t="s">
        <v>58</v>
      </c>
      <c r="D239" s="9" t="s">
        <v>66</v>
      </c>
      <c r="E239" s="42" t="s">
        <v>104</v>
      </c>
      <c r="F239" s="9" t="s">
        <v>87</v>
      </c>
      <c r="G239" s="42" t="s">
        <v>116</v>
      </c>
      <c r="H239" s="13" t="str">
        <f t="shared" si="30"/>
        <v>Angel Centre A vs Hildenborough A</v>
      </c>
      <c r="I239" s="9"/>
    </row>
    <row r="240" spans="1:9" x14ac:dyDescent="0.25">
      <c r="A240" s="13" t="str">
        <f t="shared" si="28"/>
        <v>Thu 01 May 25 - Open 6s Upper 1st - St. John's B vs Angel Centre A</v>
      </c>
      <c r="B240" s="17">
        <v>45778</v>
      </c>
      <c r="C240" s="11" t="s">
        <v>58</v>
      </c>
      <c r="D240" s="9" t="s">
        <v>96</v>
      </c>
      <c r="E240" s="42" t="s">
        <v>113</v>
      </c>
      <c r="F240" s="9" t="s">
        <v>66</v>
      </c>
      <c r="G240" s="42" t="s">
        <v>104</v>
      </c>
      <c r="H240" s="13" t="str">
        <f t="shared" si="30"/>
        <v>St. John's B vs Angel Centre A</v>
      </c>
      <c r="I240" s="9"/>
    </row>
    <row r="241" spans="1:9" x14ac:dyDescent="0.25">
      <c r="A241" s="13" t="str">
        <f t="shared" si="28"/>
        <v>Wed 07 May 25 - Open 6s Upper 1st - Felbridge vs St. John's B</v>
      </c>
      <c r="B241" s="17">
        <v>45784</v>
      </c>
      <c r="C241" s="11" t="s">
        <v>58</v>
      </c>
      <c r="D241" s="9" t="s">
        <v>95</v>
      </c>
      <c r="E241" s="42" t="s">
        <v>122</v>
      </c>
      <c r="F241" s="9" t="s">
        <v>96</v>
      </c>
      <c r="G241" s="42" t="s">
        <v>113</v>
      </c>
      <c r="H241" s="13" t="str">
        <f t="shared" si="30"/>
        <v>Felbridge vs St. John's B</v>
      </c>
      <c r="I241" s="9"/>
    </row>
    <row r="242" spans="1:9" x14ac:dyDescent="0.25">
      <c r="A242" s="13" t="str">
        <f t="shared" si="28"/>
        <v>Thu 08 May 25 - Open 6s Upper 1st - AIT D vs Hildenborough A</v>
      </c>
      <c r="B242" s="17">
        <v>45785</v>
      </c>
      <c r="C242" s="11" t="s">
        <v>58</v>
      </c>
      <c r="D242" s="9" t="s">
        <v>85</v>
      </c>
      <c r="E242" s="42" t="s">
        <v>102</v>
      </c>
      <c r="F242" s="9" t="s">
        <v>87</v>
      </c>
      <c r="G242" s="42" t="s">
        <v>116</v>
      </c>
      <c r="H242" s="13" t="str">
        <f t="shared" si="30"/>
        <v>AIT D vs Hildenborough A</v>
      </c>
      <c r="I242" s="9"/>
    </row>
    <row r="243" spans="1:9" x14ac:dyDescent="0.25">
      <c r="A243" s="13" t="str">
        <f t="shared" si="28"/>
        <v>Thu 08 May 25 - Open 6s Upper 1st - St. John's B vs AIT C</v>
      </c>
      <c r="B243" s="17">
        <v>45785</v>
      </c>
      <c r="C243" s="11" t="s">
        <v>58</v>
      </c>
      <c r="D243" s="9" t="s">
        <v>96</v>
      </c>
      <c r="E243" s="42" t="s">
        <v>113</v>
      </c>
      <c r="F243" s="9" t="s">
        <v>86</v>
      </c>
      <c r="G243" s="42" t="s">
        <v>102</v>
      </c>
      <c r="H243" s="13" t="str">
        <f t="shared" si="30"/>
        <v>St. John's B vs AIT C</v>
      </c>
      <c r="I243" s="9"/>
    </row>
    <row r="244" spans="1:9" x14ac:dyDescent="0.25">
      <c r="A244" s="13" t="str">
        <f t="shared" si="28"/>
        <v>Thu 15 May 25 - Open 6s Upper 1st - St. John's B vs Felbridge</v>
      </c>
      <c r="B244" s="17">
        <v>45792</v>
      </c>
      <c r="C244" s="11" t="s">
        <v>58</v>
      </c>
      <c r="D244" s="9" t="s">
        <v>96</v>
      </c>
      <c r="E244" s="42" t="s">
        <v>113</v>
      </c>
      <c r="F244" s="9" t="s">
        <v>95</v>
      </c>
      <c r="G244" s="42" t="s">
        <v>122</v>
      </c>
      <c r="H244" s="13" t="str">
        <f t="shared" si="30"/>
        <v>St. John's B vs Felbridge</v>
      </c>
      <c r="I244" s="9"/>
    </row>
    <row r="245" spans="1:9" x14ac:dyDescent="0.25">
      <c r="A245" s="68" t="s">
        <v>57</v>
      </c>
      <c r="B245" s="69"/>
      <c r="C245" s="70"/>
      <c r="D245" s="40"/>
      <c r="E245" s="40"/>
      <c r="F245" s="40"/>
      <c r="G245" s="40"/>
      <c r="H245" s="13"/>
      <c r="I245" s="40"/>
    </row>
    <row r="246" spans="1:9" x14ac:dyDescent="0.25">
      <c r="A246" s="13" t="str">
        <f t="shared" ref="A246:A265" si="31">TEXT(B246,"ddd dd mmm yy")&amp;" - "&amp;C246&amp;" - "&amp;H246</f>
        <v>Wed 09 Oct 24 - Open 6s Lower 1st - Shuttlers Academy vs Trident C</v>
      </c>
      <c r="B246" s="17">
        <v>45574</v>
      </c>
      <c r="C246" s="11" t="s">
        <v>57</v>
      </c>
      <c r="D246" s="9" t="s">
        <v>93</v>
      </c>
      <c r="E246" s="42" t="s">
        <v>131</v>
      </c>
      <c r="F246" s="9" t="s">
        <v>75</v>
      </c>
      <c r="G246" s="42" t="s">
        <v>119</v>
      </c>
      <c r="H246" s="13" t="str">
        <f t="shared" ref="H246:H265" si="32">D246&amp;" vs "&amp;F246</f>
        <v>Shuttlers Academy vs Trident C</v>
      </c>
      <c r="I246" s="9"/>
    </row>
    <row r="247" spans="1:9" x14ac:dyDescent="0.25">
      <c r="A247" s="13" t="str">
        <f t="shared" si="31"/>
        <v>Fri 18 Oct 24 - Open 6s Lower 1st - Angel Centre B vs Sevenoaks A</v>
      </c>
      <c r="B247" s="17">
        <v>45583</v>
      </c>
      <c r="C247" s="11" t="s">
        <v>57</v>
      </c>
      <c r="D247" s="9" t="s">
        <v>67</v>
      </c>
      <c r="E247" s="42" t="s">
        <v>104</v>
      </c>
      <c r="F247" s="9" t="s">
        <v>92</v>
      </c>
      <c r="G247" s="42" t="s">
        <v>107</v>
      </c>
      <c r="H247" s="13" t="str">
        <f t="shared" si="32"/>
        <v>Angel Centre B vs Sevenoaks A</v>
      </c>
      <c r="I247" s="9"/>
    </row>
    <row r="248" spans="1:9" x14ac:dyDescent="0.25">
      <c r="A248" s="13" t="str">
        <f t="shared" si="31"/>
        <v>Mon 04 Nov 24 - Open 6s Lower 1st - AIT E vs Angel Centre B</v>
      </c>
      <c r="B248" s="17">
        <v>45600</v>
      </c>
      <c r="C248" s="11" t="s">
        <v>57</v>
      </c>
      <c r="D248" s="9" t="s">
        <v>81</v>
      </c>
      <c r="E248" s="42" t="s">
        <v>102</v>
      </c>
      <c r="F248" s="9" t="s">
        <v>67</v>
      </c>
      <c r="G248" s="42" t="s">
        <v>104</v>
      </c>
      <c r="H248" s="13" t="str">
        <f t="shared" si="32"/>
        <v>AIT E vs Angel Centre B</v>
      </c>
      <c r="I248" s="9"/>
    </row>
    <row r="249" spans="1:9" x14ac:dyDescent="0.25">
      <c r="A249" s="13" t="str">
        <f t="shared" si="31"/>
        <v>Wed 06 Nov 24 - Open 6s Lower 1st - Shuttlers Academy vs Sevenoaks A</v>
      </c>
      <c r="B249" s="17">
        <v>45602</v>
      </c>
      <c r="C249" s="11" t="s">
        <v>57</v>
      </c>
      <c r="D249" s="9" t="s">
        <v>93</v>
      </c>
      <c r="E249" s="42" t="s">
        <v>131</v>
      </c>
      <c r="F249" s="9" t="s">
        <v>92</v>
      </c>
      <c r="G249" s="42" t="s">
        <v>107</v>
      </c>
      <c r="H249" s="13" t="str">
        <f t="shared" si="32"/>
        <v>Shuttlers Academy vs Sevenoaks A</v>
      </c>
      <c r="I249" s="9"/>
    </row>
    <row r="250" spans="1:9" x14ac:dyDescent="0.25">
      <c r="A250" s="13" t="str">
        <f t="shared" si="31"/>
        <v>Sun 10 Nov 24 - Open 6s Lower 1st - Trident C vs Shuttlers Academy</v>
      </c>
      <c r="B250" s="17">
        <v>45606</v>
      </c>
      <c r="C250" s="11" t="s">
        <v>57</v>
      </c>
      <c r="D250" s="9" t="s">
        <v>75</v>
      </c>
      <c r="E250" s="42" t="s">
        <v>119</v>
      </c>
      <c r="F250" s="9" t="s">
        <v>93</v>
      </c>
      <c r="G250" s="42" t="s">
        <v>131</v>
      </c>
      <c r="H250" s="13" t="str">
        <f t="shared" si="32"/>
        <v>Trident C vs Shuttlers Academy</v>
      </c>
      <c r="I250" s="9"/>
    </row>
    <row r="251" spans="1:9" x14ac:dyDescent="0.25">
      <c r="A251" s="13" t="str">
        <f t="shared" si="31"/>
        <v>Sun 17 Nov 24 - Open 6s Lower 1st - Trident C vs AIT E</v>
      </c>
      <c r="B251" s="17">
        <v>45613</v>
      </c>
      <c r="C251" s="11" t="s">
        <v>57</v>
      </c>
      <c r="D251" s="9" t="s">
        <v>75</v>
      </c>
      <c r="E251" s="42" t="s">
        <v>119</v>
      </c>
      <c r="F251" s="9" t="s">
        <v>81</v>
      </c>
      <c r="G251" s="42" t="s">
        <v>102</v>
      </c>
      <c r="H251" s="13" t="str">
        <f t="shared" si="32"/>
        <v>Trident C vs AIT E</v>
      </c>
      <c r="I251" s="9"/>
    </row>
    <row r="252" spans="1:9" x14ac:dyDescent="0.25">
      <c r="A252" s="13" t="str">
        <f t="shared" si="31"/>
        <v>Thu 21 Nov 24 - Open 6s Lower 1st - AIT E vs Sevenoaks A</v>
      </c>
      <c r="B252" s="17">
        <v>45617</v>
      </c>
      <c r="C252" s="11" t="s">
        <v>57</v>
      </c>
      <c r="D252" s="9" t="s">
        <v>81</v>
      </c>
      <c r="E252" s="42" t="s">
        <v>102</v>
      </c>
      <c r="F252" s="9" t="s">
        <v>92</v>
      </c>
      <c r="G252" s="42" t="s">
        <v>107</v>
      </c>
      <c r="H252" s="13" t="str">
        <f t="shared" si="32"/>
        <v>AIT E vs Sevenoaks A</v>
      </c>
      <c r="I252" s="9"/>
    </row>
    <row r="253" spans="1:9" x14ac:dyDescent="0.25">
      <c r="A253" s="13" t="str">
        <f t="shared" si="31"/>
        <v>Fri 22 Nov 24 - Open 6s Lower 1st - Angel Centre B vs Shuttlers Academy</v>
      </c>
      <c r="B253" s="17">
        <v>45618</v>
      </c>
      <c r="C253" s="11" t="s">
        <v>57</v>
      </c>
      <c r="D253" s="9" t="s">
        <v>67</v>
      </c>
      <c r="E253" s="42" t="s">
        <v>104</v>
      </c>
      <c r="F253" s="9" t="s">
        <v>93</v>
      </c>
      <c r="G253" s="42" t="s">
        <v>131</v>
      </c>
      <c r="H253" s="13" t="str">
        <f t="shared" si="32"/>
        <v>Angel Centre B vs Shuttlers Academy</v>
      </c>
      <c r="I253" s="9"/>
    </row>
    <row r="254" spans="1:9" x14ac:dyDescent="0.25">
      <c r="A254" s="13" t="str">
        <f t="shared" si="31"/>
        <v>Wed 04 Dec 24 - Open 6s Lower 1st - Shuttlers Academy vs Angel Centre B</v>
      </c>
      <c r="B254" s="17">
        <v>45630</v>
      </c>
      <c r="C254" s="11" t="s">
        <v>57</v>
      </c>
      <c r="D254" s="9" t="s">
        <v>93</v>
      </c>
      <c r="E254" s="42" t="s">
        <v>131</v>
      </c>
      <c r="F254" s="9" t="s">
        <v>67</v>
      </c>
      <c r="G254" s="42" t="s">
        <v>104</v>
      </c>
      <c r="H254" s="13" t="str">
        <f t="shared" si="32"/>
        <v>Shuttlers Academy vs Angel Centre B</v>
      </c>
      <c r="I254" s="9"/>
    </row>
    <row r="255" spans="1:9" x14ac:dyDescent="0.25">
      <c r="A255" s="13" t="str">
        <f t="shared" si="31"/>
        <v>Mon 06 Jan 25 - Open 6s Lower 1st - AIT E vs Trident C</v>
      </c>
      <c r="B255" s="17">
        <v>45663</v>
      </c>
      <c r="C255" s="11" t="s">
        <v>57</v>
      </c>
      <c r="D255" s="9" t="s">
        <v>81</v>
      </c>
      <c r="E255" s="42" t="s">
        <v>102</v>
      </c>
      <c r="F255" s="9" t="s">
        <v>75</v>
      </c>
      <c r="G255" s="42" t="s">
        <v>119</v>
      </c>
      <c r="H255" s="13" t="str">
        <f t="shared" si="32"/>
        <v>AIT E vs Trident C</v>
      </c>
      <c r="I255" s="9"/>
    </row>
    <row r="256" spans="1:9" x14ac:dyDescent="0.25">
      <c r="A256" s="13" t="str">
        <f t="shared" si="31"/>
        <v>Wed 29 Jan 25 - Open 6s Lower 1st - Shuttlers Academy vs AIT E</v>
      </c>
      <c r="B256" s="17">
        <v>45686</v>
      </c>
      <c r="C256" s="11" t="s">
        <v>57</v>
      </c>
      <c r="D256" s="9" t="s">
        <v>93</v>
      </c>
      <c r="E256" s="42" t="s">
        <v>131</v>
      </c>
      <c r="F256" s="9" t="s">
        <v>81</v>
      </c>
      <c r="G256" s="42" t="s">
        <v>102</v>
      </c>
      <c r="H256" s="13" t="str">
        <f t="shared" si="32"/>
        <v>Shuttlers Academy vs AIT E</v>
      </c>
      <c r="I256" s="9"/>
    </row>
    <row r="257" spans="1:9" x14ac:dyDescent="0.25">
      <c r="A257" s="13" t="str">
        <f t="shared" si="31"/>
        <v>Thu 06 Feb 25 - Open 6s Lower 1st - AIT E vs Shuttlers Academy</v>
      </c>
      <c r="B257" s="17">
        <v>45694</v>
      </c>
      <c r="C257" s="11" t="s">
        <v>57</v>
      </c>
      <c r="D257" s="9" t="s">
        <v>81</v>
      </c>
      <c r="E257" s="42" t="s">
        <v>102</v>
      </c>
      <c r="F257" s="9" t="s">
        <v>93</v>
      </c>
      <c r="G257" s="42" t="s">
        <v>131</v>
      </c>
      <c r="H257" s="13" t="str">
        <f t="shared" si="32"/>
        <v>AIT E vs Shuttlers Academy</v>
      </c>
      <c r="I257" s="9"/>
    </row>
    <row r="258" spans="1:9" x14ac:dyDescent="0.25">
      <c r="A258" s="13" t="str">
        <f t="shared" si="31"/>
        <v>Sun 09 Feb 25 - Open 6s Lower 1st - Trident C vs Sevenoaks A</v>
      </c>
      <c r="B258" s="17">
        <v>45697</v>
      </c>
      <c r="C258" s="11" t="s">
        <v>57</v>
      </c>
      <c r="D258" s="9" t="s">
        <v>75</v>
      </c>
      <c r="E258" s="42" t="s">
        <v>119</v>
      </c>
      <c r="F258" s="9" t="s">
        <v>92</v>
      </c>
      <c r="G258" s="42" t="s">
        <v>107</v>
      </c>
      <c r="H258" s="13" t="str">
        <f t="shared" si="32"/>
        <v>Trident C vs Sevenoaks A</v>
      </c>
      <c r="I258" s="9"/>
    </row>
    <row r="259" spans="1:9" x14ac:dyDescent="0.25">
      <c r="A259" s="13" t="str">
        <f t="shared" si="31"/>
        <v>Thu 20 Feb 25 - Open 6s Lower 1st - Sevenoaks A vs Shuttlers Academy</v>
      </c>
      <c r="B259" s="17">
        <v>45708</v>
      </c>
      <c r="C259" s="11" t="s">
        <v>57</v>
      </c>
      <c r="D259" s="9" t="s">
        <v>92</v>
      </c>
      <c r="E259" s="42" t="s">
        <v>107</v>
      </c>
      <c r="F259" s="9" t="s">
        <v>93</v>
      </c>
      <c r="G259" s="42" t="s">
        <v>131</v>
      </c>
      <c r="H259" s="13" t="str">
        <f t="shared" si="32"/>
        <v>Sevenoaks A vs Shuttlers Academy</v>
      </c>
      <c r="I259" s="9"/>
    </row>
    <row r="260" spans="1:9" x14ac:dyDescent="0.25">
      <c r="A260" s="13" t="str">
        <f t="shared" si="31"/>
        <v>Thu 13 Mar 25 - Open 6s Lower 1st - Sevenoaks A vs Angel Centre B</v>
      </c>
      <c r="B260" s="17">
        <v>45729</v>
      </c>
      <c r="C260" s="11" t="s">
        <v>57</v>
      </c>
      <c r="D260" s="9" t="s">
        <v>92</v>
      </c>
      <c r="E260" s="42" t="s">
        <v>107</v>
      </c>
      <c r="F260" s="9" t="s">
        <v>67</v>
      </c>
      <c r="G260" s="42" t="s">
        <v>104</v>
      </c>
      <c r="H260" s="13" t="str">
        <f t="shared" si="32"/>
        <v>Sevenoaks A vs Angel Centre B</v>
      </c>
      <c r="I260" s="9"/>
    </row>
    <row r="261" spans="1:9" x14ac:dyDescent="0.25">
      <c r="A261" s="13" t="str">
        <f t="shared" si="31"/>
        <v>Fri 21 Mar 25 - Open 6s Lower 1st - Angel Centre B vs AIT E</v>
      </c>
      <c r="B261" s="17">
        <v>45737</v>
      </c>
      <c r="C261" s="11" t="s">
        <v>57</v>
      </c>
      <c r="D261" s="9" t="s">
        <v>67</v>
      </c>
      <c r="E261" s="42" t="s">
        <v>104</v>
      </c>
      <c r="F261" s="9" t="s">
        <v>81</v>
      </c>
      <c r="G261" s="42" t="s">
        <v>102</v>
      </c>
      <c r="H261" s="13" t="str">
        <f t="shared" si="32"/>
        <v>Angel Centre B vs AIT E</v>
      </c>
      <c r="I261" s="9"/>
    </row>
    <row r="262" spans="1:9" x14ac:dyDescent="0.25">
      <c r="A262" s="13" t="str">
        <f t="shared" si="31"/>
        <v>Thu 27 Mar 25 - Open 6s Lower 1st - Sevenoaks A vs AIT E</v>
      </c>
      <c r="B262" s="17">
        <v>45743</v>
      </c>
      <c r="C262" s="11" t="s">
        <v>57</v>
      </c>
      <c r="D262" s="9" t="s">
        <v>92</v>
      </c>
      <c r="E262" s="42" t="s">
        <v>107</v>
      </c>
      <c r="F262" s="9" t="s">
        <v>81</v>
      </c>
      <c r="G262" s="42" t="s">
        <v>102</v>
      </c>
      <c r="H262" s="13" t="str">
        <f t="shared" si="32"/>
        <v>Sevenoaks A vs AIT E</v>
      </c>
      <c r="I262" s="9"/>
    </row>
    <row r="263" spans="1:9" x14ac:dyDescent="0.25">
      <c r="A263" s="13" t="str">
        <f t="shared" si="31"/>
        <v>Thu 24 Apr 25 - Open 6s Lower 1st - Sevenoaks A vs Trident C</v>
      </c>
      <c r="B263" s="17">
        <v>45771</v>
      </c>
      <c r="C263" s="11" t="s">
        <v>57</v>
      </c>
      <c r="D263" s="9" t="s">
        <v>92</v>
      </c>
      <c r="E263" s="42" t="s">
        <v>107</v>
      </c>
      <c r="F263" s="9" t="s">
        <v>75</v>
      </c>
      <c r="G263" s="42" t="s">
        <v>119</v>
      </c>
      <c r="H263" s="13" t="str">
        <f t="shared" si="32"/>
        <v>Sevenoaks A vs Trident C</v>
      </c>
      <c r="I263" s="9"/>
    </row>
    <row r="264" spans="1:9" x14ac:dyDescent="0.25">
      <c r="A264" s="13" t="str">
        <f t="shared" si="31"/>
        <v>Fri 02 May 25 - Open 6s Lower 1st - Angel Centre B vs Trident C</v>
      </c>
      <c r="B264" s="17">
        <v>45779</v>
      </c>
      <c r="C264" s="11" t="s">
        <v>57</v>
      </c>
      <c r="D264" s="9" t="s">
        <v>67</v>
      </c>
      <c r="E264" s="42" t="s">
        <v>104</v>
      </c>
      <c r="F264" s="9" t="s">
        <v>75</v>
      </c>
      <c r="G264" s="42" t="s">
        <v>119</v>
      </c>
      <c r="H264" s="13" t="str">
        <f t="shared" si="32"/>
        <v>Angel Centre B vs Trident C</v>
      </c>
      <c r="I264" s="9"/>
    </row>
    <row r="265" spans="1:9" x14ac:dyDescent="0.25">
      <c r="A265" s="13" t="str">
        <f t="shared" si="31"/>
        <v>Sun 11 May 25 - Open 6s Lower 1st - Trident C vs Angel Centre B</v>
      </c>
      <c r="B265" s="17">
        <v>45788</v>
      </c>
      <c r="C265" s="11" t="s">
        <v>57</v>
      </c>
      <c r="D265" s="9" t="s">
        <v>75</v>
      </c>
      <c r="E265" s="42" t="s">
        <v>119</v>
      </c>
      <c r="F265" s="9" t="s">
        <v>67</v>
      </c>
      <c r="G265" s="42" t="s">
        <v>104</v>
      </c>
      <c r="H265" s="13" t="str">
        <f t="shared" si="32"/>
        <v>Trident C vs Angel Centre B</v>
      </c>
      <c r="I265" s="9"/>
    </row>
    <row r="266" spans="1:9" x14ac:dyDescent="0.25">
      <c r="A266" s="68" t="s">
        <v>1162</v>
      </c>
      <c r="B266" s="69"/>
      <c r="C266" s="70"/>
      <c r="D266" s="40"/>
      <c r="E266" s="40"/>
      <c r="F266" s="40"/>
      <c r="G266" s="40"/>
      <c r="H266" s="13"/>
      <c r="I266" s="40"/>
    </row>
    <row r="267" spans="1:9" x14ac:dyDescent="0.25">
      <c r="A267" s="13" t="str">
        <f t="shared" ref="A267:A286" si="33">TEXT(B267,"ddd dd mmm yy")&amp;" - "&amp;C267&amp;" - "&amp;H267</f>
        <v>Thu 31 Oct 24 - Open 6s Division 2 - Sevenoaks B vs Cranbrook</v>
      </c>
      <c r="B267" s="17">
        <v>45596</v>
      </c>
      <c r="C267" s="11" t="s">
        <v>60</v>
      </c>
      <c r="D267" s="9" t="s">
        <v>88</v>
      </c>
      <c r="E267" s="42" t="s">
        <v>107</v>
      </c>
      <c r="F267" s="9" t="s">
        <v>90</v>
      </c>
      <c r="G267" s="42" t="s">
        <v>128</v>
      </c>
      <c r="H267" s="13" t="str">
        <f t="shared" ref="H267:H286" si="34">D267&amp;" vs "&amp;F267</f>
        <v>Sevenoaks B vs Cranbrook</v>
      </c>
      <c r="I267" s="9"/>
    </row>
    <row r="268" spans="1:9" x14ac:dyDescent="0.25">
      <c r="A268" s="13" t="str">
        <f t="shared" si="33"/>
        <v>Fri 08 Nov 24 - Open 6s Division 2 - Angel Centre C vs St. John's C</v>
      </c>
      <c r="B268" s="17">
        <v>45604</v>
      </c>
      <c r="C268" s="11" t="s">
        <v>60</v>
      </c>
      <c r="D268" s="9" t="s">
        <v>89</v>
      </c>
      <c r="E268" s="42" t="s">
        <v>104</v>
      </c>
      <c r="F268" s="9" t="s">
        <v>91</v>
      </c>
      <c r="G268" s="42" t="s">
        <v>113</v>
      </c>
      <c r="H268" s="13" t="str">
        <f t="shared" si="34"/>
        <v>Angel Centre C vs St. John's C</v>
      </c>
      <c r="I268" s="9"/>
    </row>
    <row r="269" spans="1:9" x14ac:dyDescent="0.25">
      <c r="A269" s="13" t="str">
        <f t="shared" si="33"/>
        <v>Fri 08 Nov 24 - Open 6s Division 2 - Hildenborough B vs Sevenoaks B</v>
      </c>
      <c r="B269" s="17">
        <v>45604</v>
      </c>
      <c r="C269" s="11" t="s">
        <v>60</v>
      </c>
      <c r="D269" s="9" t="s">
        <v>80</v>
      </c>
      <c r="E269" s="42" t="s">
        <v>116</v>
      </c>
      <c r="F269" s="9" t="s">
        <v>88</v>
      </c>
      <c r="G269" s="42" t="s">
        <v>107</v>
      </c>
      <c r="H269" s="13" t="str">
        <f t="shared" si="34"/>
        <v>Hildenborough B vs Sevenoaks B</v>
      </c>
      <c r="I269" s="9"/>
    </row>
    <row r="270" spans="1:9" x14ac:dyDescent="0.25">
      <c r="A270" s="13" t="str">
        <f t="shared" si="33"/>
        <v>Fri 15 Nov 24 - Open 6s Division 2 - Hildenborough B vs St. John's C</v>
      </c>
      <c r="B270" s="17">
        <v>45611</v>
      </c>
      <c r="C270" s="11" t="s">
        <v>60</v>
      </c>
      <c r="D270" s="9" t="s">
        <v>80</v>
      </c>
      <c r="E270" s="42" t="s">
        <v>116</v>
      </c>
      <c r="F270" s="9" t="s">
        <v>91</v>
      </c>
      <c r="G270" s="42" t="s">
        <v>113</v>
      </c>
      <c r="H270" s="13" t="str">
        <f t="shared" si="34"/>
        <v>Hildenborough B vs St. John's C</v>
      </c>
      <c r="I270" s="9"/>
    </row>
    <row r="271" spans="1:9" x14ac:dyDescent="0.25">
      <c r="A271" s="13" t="str">
        <f t="shared" si="33"/>
        <v>Thu 21 Nov 24 - Open 6s Division 2 - Sevenoaks B vs Angel Centre C</v>
      </c>
      <c r="B271" s="17">
        <v>45617</v>
      </c>
      <c r="C271" s="11" t="s">
        <v>60</v>
      </c>
      <c r="D271" s="9" t="s">
        <v>88</v>
      </c>
      <c r="E271" s="42" t="s">
        <v>107</v>
      </c>
      <c r="F271" s="9" t="s">
        <v>89</v>
      </c>
      <c r="G271" s="42" t="s">
        <v>104</v>
      </c>
      <c r="H271" s="13" t="str">
        <f t="shared" si="34"/>
        <v>Sevenoaks B vs Angel Centre C</v>
      </c>
      <c r="I271" s="9"/>
    </row>
    <row r="272" spans="1:9" x14ac:dyDescent="0.25">
      <c r="A272" s="13" t="str">
        <f t="shared" si="33"/>
        <v>Wed 27 Nov 24 - Open 6s Division 2 - Cranbrook vs Hildenborough B</v>
      </c>
      <c r="B272" s="17">
        <v>45623</v>
      </c>
      <c r="C272" s="11" t="s">
        <v>60</v>
      </c>
      <c r="D272" s="9" t="s">
        <v>90</v>
      </c>
      <c r="E272" s="42" t="s">
        <v>128</v>
      </c>
      <c r="F272" s="9" t="s">
        <v>80</v>
      </c>
      <c r="G272" s="42" t="s">
        <v>116</v>
      </c>
      <c r="H272" s="13" t="str">
        <f t="shared" si="34"/>
        <v>Cranbrook vs Hildenborough B</v>
      </c>
      <c r="I272" s="9"/>
    </row>
    <row r="273" spans="1:9" x14ac:dyDescent="0.25">
      <c r="A273" s="13" t="str">
        <f t="shared" si="33"/>
        <v>Thu 12 Dec 24 - Open 6s Division 2 - St. John's C vs Cranbrook</v>
      </c>
      <c r="B273" s="17">
        <v>45638</v>
      </c>
      <c r="C273" s="11" t="s">
        <v>60</v>
      </c>
      <c r="D273" s="9" t="s">
        <v>91</v>
      </c>
      <c r="E273" s="42" t="s">
        <v>113</v>
      </c>
      <c r="F273" s="9" t="s">
        <v>90</v>
      </c>
      <c r="G273" s="42" t="s">
        <v>128</v>
      </c>
      <c r="H273" s="13" t="str">
        <f t="shared" si="34"/>
        <v>St. John's C vs Cranbrook</v>
      </c>
      <c r="I273" s="9"/>
    </row>
    <row r="274" spans="1:9" x14ac:dyDescent="0.25">
      <c r="A274" s="13" t="str">
        <f t="shared" si="33"/>
        <v>Thu 02 Jan 25 - Open 6s Division 2 - St. John's C vs Angel Centre C</v>
      </c>
      <c r="B274" s="17">
        <v>45659</v>
      </c>
      <c r="C274" s="11" t="s">
        <v>60</v>
      </c>
      <c r="D274" s="9" t="s">
        <v>91</v>
      </c>
      <c r="E274" s="42" t="s">
        <v>113</v>
      </c>
      <c r="F274" s="9" t="s">
        <v>89</v>
      </c>
      <c r="G274" s="42" t="s">
        <v>104</v>
      </c>
      <c r="H274" s="13" t="str">
        <f t="shared" si="34"/>
        <v>St. John's C vs Angel Centre C</v>
      </c>
      <c r="I274" s="9"/>
    </row>
    <row r="275" spans="1:9" x14ac:dyDescent="0.25">
      <c r="A275" s="13" t="str">
        <f t="shared" si="33"/>
        <v>Fri 10 Jan 25 - Open 6s Division 2 - Angel Centre C vs Cranbrook</v>
      </c>
      <c r="B275" s="17">
        <v>45667</v>
      </c>
      <c r="C275" s="11" t="s">
        <v>60</v>
      </c>
      <c r="D275" s="9" t="s">
        <v>89</v>
      </c>
      <c r="E275" s="42" t="s">
        <v>104</v>
      </c>
      <c r="F275" s="9" t="s">
        <v>90</v>
      </c>
      <c r="G275" s="42" t="s">
        <v>128</v>
      </c>
      <c r="H275" s="13" t="str">
        <f t="shared" si="34"/>
        <v>Angel Centre C vs Cranbrook</v>
      </c>
      <c r="I275" s="9"/>
    </row>
    <row r="276" spans="1:9" x14ac:dyDescent="0.25">
      <c r="A276" s="13" t="str">
        <f t="shared" si="33"/>
        <v>Fri 17 Jan 25 - Open 6s Division 2 - Angel Centre C vs Sevenoaks B</v>
      </c>
      <c r="B276" s="17">
        <v>45674</v>
      </c>
      <c r="C276" s="11" t="s">
        <v>60</v>
      </c>
      <c r="D276" s="9" t="s">
        <v>89</v>
      </c>
      <c r="E276" s="42" t="s">
        <v>104</v>
      </c>
      <c r="F276" s="9" t="s">
        <v>88</v>
      </c>
      <c r="G276" s="42" t="s">
        <v>107</v>
      </c>
      <c r="H276" s="13" t="str">
        <f t="shared" si="34"/>
        <v>Angel Centre C vs Sevenoaks B</v>
      </c>
      <c r="I276" s="9"/>
    </row>
    <row r="277" spans="1:9" x14ac:dyDescent="0.25">
      <c r="A277" s="13" t="str">
        <f t="shared" si="33"/>
        <v>Fri 24 Jan 25 - Open 6s Division 2 - Hildenborough B vs Cranbrook</v>
      </c>
      <c r="B277" s="17">
        <v>45681</v>
      </c>
      <c r="C277" s="11" t="s">
        <v>60</v>
      </c>
      <c r="D277" s="9" t="s">
        <v>80</v>
      </c>
      <c r="E277" s="42" t="s">
        <v>116</v>
      </c>
      <c r="F277" s="9" t="s">
        <v>90</v>
      </c>
      <c r="G277" s="42" t="s">
        <v>128</v>
      </c>
      <c r="H277" s="13" t="str">
        <f t="shared" si="34"/>
        <v>Hildenborough B vs Cranbrook</v>
      </c>
      <c r="I277" s="9"/>
    </row>
    <row r="278" spans="1:9" x14ac:dyDescent="0.25">
      <c r="A278" s="13" t="str">
        <f t="shared" si="33"/>
        <v>Wed 29 Jan 25 - Open 6s Division 2 - Cranbrook vs Angel Centre C</v>
      </c>
      <c r="B278" s="17">
        <v>45686</v>
      </c>
      <c r="C278" s="11" t="s">
        <v>60</v>
      </c>
      <c r="D278" s="9" t="s">
        <v>90</v>
      </c>
      <c r="E278" s="42" t="s">
        <v>128</v>
      </c>
      <c r="F278" s="9" t="s">
        <v>89</v>
      </c>
      <c r="G278" s="42" t="s">
        <v>104</v>
      </c>
      <c r="H278" s="13" t="str">
        <f t="shared" si="34"/>
        <v>Cranbrook vs Angel Centre C</v>
      </c>
      <c r="I278" s="9"/>
    </row>
    <row r="279" spans="1:9" x14ac:dyDescent="0.25">
      <c r="A279" s="13" t="str">
        <f t="shared" si="33"/>
        <v>Thu 13 Feb 25 - Open 6s Division 2 - Sevenoaks B vs St. John's C</v>
      </c>
      <c r="B279" s="17">
        <v>45701</v>
      </c>
      <c r="C279" s="11" t="s">
        <v>60</v>
      </c>
      <c r="D279" s="9" t="s">
        <v>88</v>
      </c>
      <c r="E279" s="42" t="s">
        <v>107</v>
      </c>
      <c r="F279" s="9" t="s">
        <v>91</v>
      </c>
      <c r="G279" s="42" t="s">
        <v>113</v>
      </c>
      <c r="H279" s="13" t="str">
        <f t="shared" si="34"/>
        <v>Sevenoaks B vs St. John's C</v>
      </c>
      <c r="I279" s="9"/>
    </row>
    <row r="280" spans="1:9" x14ac:dyDescent="0.25">
      <c r="A280" s="13" t="str">
        <f t="shared" si="33"/>
        <v>Fri 28 Feb 25 - Open 6s Division 2 - Angel Centre C vs Hildenborough B</v>
      </c>
      <c r="B280" s="17">
        <v>45716</v>
      </c>
      <c r="C280" s="11" t="s">
        <v>60</v>
      </c>
      <c r="D280" s="9" t="s">
        <v>89</v>
      </c>
      <c r="E280" s="42" t="s">
        <v>104</v>
      </c>
      <c r="F280" s="9" t="s">
        <v>80</v>
      </c>
      <c r="G280" s="42" t="s">
        <v>116</v>
      </c>
      <c r="H280" s="13" t="str">
        <f t="shared" si="34"/>
        <v>Angel Centre C vs Hildenborough B</v>
      </c>
      <c r="I280" s="9"/>
    </row>
    <row r="281" spans="1:9" x14ac:dyDescent="0.25">
      <c r="A281" s="13" t="str">
        <f t="shared" si="33"/>
        <v>Fri 07 Mar 25 - Open 6s Division 2 - Hildenborough B vs Angel Centre C</v>
      </c>
      <c r="B281" s="17">
        <v>45723</v>
      </c>
      <c r="C281" s="11" t="s">
        <v>60</v>
      </c>
      <c r="D281" s="9" t="s">
        <v>80</v>
      </c>
      <c r="E281" s="42" t="s">
        <v>116</v>
      </c>
      <c r="F281" s="9" t="s">
        <v>89</v>
      </c>
      <c r="G281" s="42" t="s">
        <v>104</v>
      </c>
      <c r="H281" s="13" t="str">
        <f t="shared" si="34"/>
        <v>Hildenborough B vs Angel Centre C</v>
      </c>
      <c r="I281" s="9"/>
    </row>
    <row r="282" spans="1:9" x14ac:dyDescent="0.25">
      <c r="A282" s="13" t="str">
        <f t="shared" si="33"/>
        <v>Thu 20 Mar 25 - Open 6s Division 2 - St. John's C vs Sevenoaks B</v>
      </c>
      <c r="B282" s="17">
        <v>45736</v>
      </c>
      <c r="C282" s="11" t="s">
        <v>60</v>
      </c>
      <c r="D282" s="9" t="s">
        <v>91</v>
      </c>
      <c r="E282" s="42" t="s">
        <v>113</v>
      </c>
      <c r="F282" s="9" t="s">
        <v>88</v>
      </c>
      <c r="G282" s="42" t="s">
        <v>107</v>
      </c>
      <c r="H282" s="13" t="str">
        <f t="shared" si="34"/>
        <v>St. John's C vs Sevenoaks B</v>
      </c>
      <c r="I282" s="9"/>
    </row>
    <row r="283" spans="1:9" x14ac:dyDescent="0.25">
      <c r="A283" s="13" t="str">
        <f t="shared" si="33"/>
        <v>Thu 27 Mar 25 - Open 6s Division 2 - St. John's C vs Hildenborough B</v>
      </c>
      <c r="B283" s="17">
        <v>45743</v>
      </c>
      <c r="C283" s="11" t="s">
        <v>60</v>
      </c>
      <c r="D283" s="9" t="s">
        <v>91</v>
      </c>
      <c r="E283" s="42" t="s">
        <v>113</v>
      </c>
      <c r="F283" s="9" t="s">
        <v>80</v>
      </c>
      <c r="G283" s="42" t="s">
        <v>116</v>
      </c>
      <c r="H283" s="13" t="str">
        <f t="shared" si="34"/>
        <v>St. John's C vs Hildenborough B</v>
      </c>
      <c r="I283" s="9"/>
    </row>
    <row r="284" spans="1:9" x14ac:dyDescent="0.25">
      <c r="A284" s="13" t="str">
        <f t="shared" si="33"/>
        <v>Thu 10 Apr 25 - Open 6s Division 2 - Sevenoaks B vs Hildenborough B</v>
      </c>
      <c r="B284" s="17">
        <v>45757</v>
      </c>
      <c r="C284" s="11" t="s">
        <v>60</v>
      </c>
      <c r="D284" s="9" t="s">
        <v>88</v>
      </c>
      <c r="E284" s="42" t="s">
        <v>107</v>
      </c>
      <c r="F284" s="9" t="s">
        <v>80</v>
      </c>
      <c r="G284" s="42" t="s">
        <v>116</v>
      </c>
      <c r="H284" s="13" t="str">
        <f t="shared" si="34"/>
        <v>Sevenoaks B vs Hildenborough B</v>
      </c>
      <c r="I284" s="9"/>
    </row>
    <row r="285" spans="1:9" x14ac:dyDescent="0.25">
      <c r="A285" s="13" t="str">
        <f t="shared" si="33"/>
        <v>Wed 23 Apr 25 - Open 6s Division 2 - Cranbrook vs St. John's C</v>
      </c>
      <c r="B285" s="17">
        <v>45770</v>
      </c>
      <c r="C285" s="11" t="s">
        <v>60</v>
      </c>
      <c r="D285" s="9" t="s">
        <v>90</v>
      </c>
      <c r="E285" s="42" t="s">
        <v>128</v>
      </c>
      <c r="F285" s="9" t="s">
        <v>91</v>
      </c>
      <c r="G285" s="42" t="s">
        <v>113</v>
      </c>
      <c r="H285" s="13" t="str">
        <f t="shared" si="34"/>
        <v>Cranbrook vs St. John's C</v>
      </c>
      <c r="I285" s="9"/>
    </row>
    <row r="286" spans="1:9" x14ac:dyDescent="0.25">
      <c r="A286" s="13" t="str">
        <f t="shared" si="33"/>
        <v>Wed 07 May 25 - Open 6s Division 2 - Cranbrook vs Sevenoaks B</v>
      </c>
      <c r="B286" s="17">
        <v>45784</v>
      </c>
      <c r="C286" s="11" t="s">
        <v>60</v>
      </c>
      <c r="D286" s="9" t="s">
        <v>90</v>
      </c>
      <c r="E286" s="42" t="s">
        <v>128</v>
      </c>
      <c r="F286" s="9" t="s">
        <v>88</v>
      </c>
      <c r="G286" s="42" t="s">
        <v>107</v>
      </c>
      <c r="H286" s="13" t="str">
        <f t="shared" si="34"/>
        <v>Cranbrook vs Sevenoaks B</v>
      </c>
      <c r="I286" s="9"/>
    </row>
    <row r="287" spans="1:9" x14ac:dyDescent="0.25">
      <c r="A287" s="68" t="s">
        <v>1163</v>
      </c>
      <c r="B287" s="69"/>
      <c r="C287" s="70"/>
      <c r="D287" s="40"/>
      <c r="E287" s="40"/>
      <c r="F287" s="40"/>
      <c r="G287" s="40"/>
      <c r="H287" s="13"/>
      <c r="I287" s="40"/>
    </row>
    <row r="288" spans="1:9" x14ac:dyDescent="0.25">
      <c r="A288" s="13" t="str">
        <f>TEXT(B288,"ddd dd mmm yy")&amp;" - "&amp;C288&amp;" - "&amp;H288</f>
        <v>Wed 06 Nov 24 - Composite Cup Section A - Angel Centre A vs Trident A</v>
      </c>
      <c r="B288" s="17">
        <v>45602</v>
      </c>
      <c r="C288" s="11" t="s">
        <v>63</v>
      </c>
      <c r="D288" s="9" t="s">
        <v>66</v>
      </c>
      <c r="E288" s="42" t="s">
        <v>106</v>
      </c>
      <c r="F288" s="9" t="s">
        <v>72</v>
      </c>
      <c r="G288" s="42" t="s">
        <v>121</v>
      </c>
      <c r="H288" s="13" t="str">
        <f>D288&amp;" vs "&amp;F288</f>
        <v>Angel Centre A vs Trident A</v>
      </c>
      <c r="I288" s="9"/>
    </row>
    <row r="289" spans="1:9" x14ac:dyDescent="0.25">
      <c r="A289" s="13" t="str">
        <f>TEXT(B289,"ddd dd mmm yy")&amp;" - "&amp;C289&amp;" - "&amp;H289</f>
        <v>Fri 10 Jan 25 - Composite Cup Section A - Bramblewood vs Trident B</v>
      </c>
      <c r="B289" s="17">
        <v>45667</v>
      </c>
      <c r="C289" s="11" t="s">
        <v>63</v>
      </c>
      <c r="D289" s="9" t="s">
        <v>73</v>
      </c>
      <c r="E289" s="42" t="s">
        <v>136</v>
      </c>
      <c r="F289" s="9" t="s">
        <v>74</v>
      </c>
      <c r="G289" s="42" t="s">
        <v>121</v>
      </c>
      <c r="H289" s="13" t="str">
        <f>D289&amp;" vs "&amp;F289</f>
        <v>Bramblewood vs Trident B</v>
      </c>
      <c r="I289" s="9"/>
    </row>
    <row r="290" spans="1:9" x14ac:dyDescent="0.25">
      <c r="A290" s="13" t="str">
        <f>TEXT(B290,"ddd dd mmm yy")&amp;" - "&amp;C290&amp;" - "&amp;H290</f>
        <v>Mon 25 Nov 24 - Composite Cup Section B - Trident C vs Angel Centre B</v>
      </c>
      <c r="B290" s="17">
        <v>45621</v>
      </c>
      <c r="C290" s="11" t="s">
        <v>65</v>
      </c>
      <c r="D290" s="9" t="s">
        <v>75</v>
      </c>
      <c r="E290" s="42" t="s">
        <v>121</v>
      </c>
      <c r="F290" s="9" t="s">
        <v>67</v>
      </c>
      <c r="G290" s="42" t="s">
        <v>106</v>
      </c>
      <c r="H290" s="13" t="str">
        <f>D290&amp;" vs "&amp;F290</f>
        <v>Trident C vs Angel Centre B</v>
      </c>
      <c r="I290" s="9"/>
    </row>
    <row r="291" spans="1:9" x14ac:dyDescent="0.25">
      <c r="A291" s="14" t="str">
        <f>TEXT(B291,"ddd dd mmm yy")&amp;" - "&amp;C291&amp;" - "&amp;H291</f>
        <v>Fri 06 Dec 24 - Composite Cup Section B - Langton Green vs Wadhurst</v>
      </c>
      <c r="B291" s="18">
        <v>45632</v>
      </c>
      <c r="C291" s="12" t="s">
        <v>65</v>
      </c>
      <c r="D291" s="10" t="s">
        <v>71</v>
      </c>
      <c r="E291" s="43" t="s">
        <v>127</v>
      </c>
      <c r="F291" s="10" t="s">
        <v>69</v>
      </c>
      <c r="G291" s="43" t="s">
        <v>112</v>
      </c>
      <c r="H291" s="14" t="str">
        <f>D291&amp;" vs "&amp;F291</f>
        <v>Langton Green vs Wadhurst</v>
      </c>
      <c r="I291" s="10"/>
    </row>
  </sheetData>
  <sortState xmlns:xlrd2="http://schemas.microsoft.com/office/spreadsheetml/2017/richdata2" ref="AH15:AI24">
    <sortCondition ref="AH15:AH24"/>
  </sortState>
  <mergeCells count="1">
    <mergeCell ref="Q3:T3"/>
  </mergeCells>
  <phoneticPr fontId="1" type="noConversion"/>
  <conditionalFormatting sqref="Q3 Q4:S39">
    <cfRule type="beginsWith" dxfId="33" priority="1" operator="beginsWith" text="E">
      <formula>LEFT(Q3,LEN("E"))="E"</formula>
    </cfRule>
  </conditionalFormatting>
  <dataValidations disablePrompts="1" count="1">
    <dataValidation type="list" allowBlank="1" showInputMessage="1" showErrorMessage="1" sqref="E6:E35 G267:G286 E267:E286 E246:E265 G246:G265 E215:E244 E184:E213 G215:G244 G184:G213 G121:G140 G142:G161 G108:G119 E121:E140 E142:E161 E108:E119 E163:E182 E95:E106 G163:G182 G95:G106 E37:E48 G37:G48 E288:E291 G6:G35 G288:G291 E50:E93 G50:G93" xr:uid="{9D97A301-D3B1-F041-B170-6C236BF4069D}">
      <formula1>$U$3:$DT$3</formula1>
    </dataValidation>
  </dataValidations>
  <hyperlinks>
    <hyperlink ref="Q97" r:id="rId1" xr:uid="{9BD6A9FA-DD11-E44D-8AFB-A4D2AA1B771C}"/>
    <hyperlink ref="Q96" r:id="rId2" xr:uid="{0CC62F44-CD04-A44A-9B13-3F7F85B5EEBA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F171-CA89-4341-B98B-68E896895903}">
  <dimension ref="F4:H59"/>
  <sheetViews>
    <sheetView topLeftCell="A13" workbookViewId="0">
      <selection activeCell="D62" sqref="D62"/>
    </sheetView>
  </sheetViews>
  <sheetFormatPr defaultColWidth="11" defaultRowHeight="15.75" x14ac:dyDescent="0.25"/>
  <cols>
    <col min="6" max="6" width="30.875" customWidth="1"/>
    <col min="7" max="7" width="24.875" customWidth="1"/>
    <col min="8" max="8" width="36.625" customWidth="1"/>
  </cols>
  <sheetData>
    <row r="4" spans="6:8" x14ac:dyDescent="0.25">
      <c r="F4" s="155" t="s">
        <v>1200</v>
      </c>
      <c r="G4" s="142">
        <v>-2</v>
      </c>
      <c r="H4" s="143"/>
    </row>
    <row r="5" spans="6:8" x14ac:dyDescent="0.25">
      <c r="F5" s="138" t="s">
        <v>1201</v>
      </c>
      <c r="G5" s="22">
        <v>12</v>
      </c>
      <c r="H5" s="29"/>
    </row>
    <row r="6" spans="6:8" x14ac:dyDescent="0.25">
      <c r="F6" s="138" t="s">
        <v>1202</v>
      </c>
      <c r="G6" s="22">
        <v>-6</v>
      </c>
      <c r="H6" s="29"/>
    </row>
    <row r="7" spans="6:8" x14ac:dyDescent="0.25">
      <c r="F7" s="138" t="s">
        <v>1203</v>
      </c>
      <c r="G7" s="22">
        <v>-8</v>
      </c>
      <c r="H7" s="29"/>
    </row>
    <row r="8" spans="6:8" x14ac:dyDescent="0.25">
      <c r="F8" s="138" t="s">
        <v>1204</v>
      </c>
      <c r="G8" s="22">
        <v>-2</v>
      </c>
      <c r="H8" s="29"/>
    </row>
    <row r="9" spans="6:8" x14ac:dyDescent="0.25">
      <c r="F9" s="138" t="s">
        <v>1205</v>
      </c>
      <c r="G9" s="22">
        <v>12</v>
      </c>
      <c r="H9" s="29"/>
    </row>
    <row r="10" spans="6:8" x14ac:dyDescent="0.25">
      <c r="F10" s="138" t="s">
        <v>1206</v>
      </c>
      <c r="G10" s="22">
        <v>-6</v>
      </c>
      <c r="H10" s="29"/>
    </row>
    <row r="11" spans="6:8" x14ac:dyDescent="0.25">
      <c r="F11" s="138" t="s">
        <v>1207</v>
      </c>
      <c r="G11" s="22">
        <v>-8</v>
      </c>
      <c r="H11" s="29"/>
    </row>
    <row r="12" spans="6:8" x14ac:dyDescent="0.25">
      <c r="F12" s="138"/>
      <c r="G12" s="22"/>
      <c r="H12" s="29"/>
    </row>
    <row r="13" spans="6:8" x14ac:dyDescent="0.25">
      <c r="F13" s="155"/>
      <c r="G13" s="157" t="s">
        <v>1208</v>
      </c>
      <c r="H13" s="143"/>
    </row>
    <row r="14" spans="6:8" x14ac:dyDescent="0.25">
      <c r="F14" s="138"/>
      <c r="G14" s="22" t="s">
        <v>2</v>
      </c>
      <c r="H14" s="29" t="s">
        <v>3</v>
      </c>
    </row>
    <row r="15" spans="6:8" x14ac:dyDescent="0.25">
      <c r="F15" s="138" t="s">
        <v>1182</v>
      </c>
      <c r="G15" s="22">
        <f>(G4+G5)/2</f>
        <v>5</v>
      </c>
      <c r="H15" s="29">
        <f>(G8+G9)/2</f>
        <v>5</v>
      </c>
    </row>
    <row r="16" spans="6:8" x14ac:dyDescent="0.25">
      <c r="F16" s="138" t="s">
        <v>1183</v>
      </c>
      <c r="G16" s="22">
        <f>(G6+G7)/2</f>
        <v>-7</v>
      </c>
      <c r="H16" s="29">
        <f>(G10+G11)/2</f>
        <v>-7</v>
      </c>
    </row>
    <row r="17" spans="6:8" x14ac:dyDescent="0.25">
      <c r="F17" s="138" t="s">
        <v>1184</v>
      </c>
      <c r="G17" s="22">
        <f>(G4+G6)/2</f>
        <v>-4</v>
      </c>
      <c r="H17" s="29">
        <f>(G8+G10)/2</f>
        <v>-4</v>
      </c>
    </row>
    <row r="18" spans="6:8" x14ac:dyDescent="0.25">
      <c r="F18" s="138" t="s">
        <v>1185</v>
      </c>
      <c r="G18" s="22">
        <f>(G5+G7)/2</f>
        <v>2</v>
      </c>
      <c r="H18" s="29">
        <f>(G9+G11)/2</f>
        <v>2</v>
      </c>
    </row>
    <row r="19" spans="6:8" x14ac:dyDescent="0.25">
      <c r="F19" s="138" t="s">
        <v>1186</v>
      </c>
      <c r="G19" s="22">
        <f>(G4+G7)/2</f>
        <v>-5</v>
      </c>
      <c r="H19" s="29">
        <f>(G8+G11)/2</f>
        <v>-5</v>
      </c>
    </row>
    <row r="20" spans="6:8" x14ac:dyDescent="0.25">
      <c r="F20" s="139" t="s">
        <v>1187</v>
      </c>
      <c r="G20" s="140">
        <f>(G5+G6)/2</f>
        <v>3</v>
      </c>
      <c r="H20" s="145">
        <f>(G9+G10)/2</f>
        <v>3</v>
      </c>
    </row>
    <row r="21" spans="6:8" x14ac:dyDescent="0.25">
      <c r="F21" s="138"/>
      <c r="G21" s="22"/>
      <c r="H21" s="29"/>
    </row>
    <row r="22" spans="6:8" x14ac:dyDescent="0.25">
      <c r="F22" s="155"/>
      <c r="G22" s="157" t="s">
        <v>1209</v>
      </c>
      <c r="H22" s="158"/>
    </row>
    <row r="23" spans="6:8" x14ac:dyDescent="0.25">
      <c r="F23" s="138" t="s">
        <v>1182</v>
      </c>
      <c r="G23" s="22" t="str">
        <f>IF(G15&gt;=0,"Yes","No")</f>
        <v>Yes</v>
      </c>
      <c r="H23" s="29" t="str">
        <f>IF(H15&gt;=0,"Yes","No")</f>
        <v>Yes</v>
      </c>
    </row>
    <row r="24" spans="6:8" x14ac:dyDescent="0.25">
      <c r="F24" s="138" t="s">
        <v>1183</v>
      </c>
      <c r="G24" s="22" t="str">
        <f t="shared" ref="G24:H28" si="0">IF(G16&gt;=0,"Yes","No")</f>
        <v>No</v>
      </c>
      <c r="H24" s="29" t="str">
        <f t="shared" si="0"/>
        <v>No</v>
      </c>
    </row>
    <row r="25" spans="6:8" x14ac:dyDescent="0.25">
      <c r="F25" s="138" t="s">
        <v>1184</v>
      </c>
      <c r="G25" s="22" t="str">
        <f t="shared" si="0"/>
        <v>No</v>
      </c>
      <c r="H25" s="29" t="str">
        <f t="shared" si="0"/>
        <v>No</v>
      </c>
    </row>
    <row r="26" spans="6:8" x14ac:dyDescent="0.25">
      <c r="F26" s="138" t="s">
        <v>1185</v>
      </c>
      <c r="G26" s="22" t="str">
        <f t="shared" si="0"/>
        <v>Yes</v>
      </c>
      <c r="H26" s="29" t="str">
        <f t="shared" si="0"/>
        <v>Yes</v>
      </c>
    </row>
    <row r="27" spans="6:8" x14ac:dyDescent="0.25">
      <c r="F27" s="138" t="s">
        <v>1186</v>
      </c>
      <c r="G27" s="22" t="str">
        <f t="shared" si="0"/>
        <v>No</v>
      </c>
      <c r="H27" s="29" t="str">
        <f t="shared" si="0"/>
        <v>No</v>
      </c>
    </row>
    <row r="28" spans="6:8" x14ac:dyDescent="0.25">
      <c r="F28" s="139" t="s">
        <v>1187</v>
      </c>
      <c r="G28" s="140" t="str">
        <f t="shared" si="0"/>
        <v>Yes</v>
      </c>
      <c r="H28" s="145" t="str">
        <f t="shared" si="0"/>
        <v>Yes</v>
      </c>
    </row>
    <row r="29" spans="6:8" x14ac:dyDescent="0.25">
      <c r="F29" s="144"/>
      <c r="G29" s="22"/>
      <c r="H29" s="29"/>
    </row>
    <row r="30" spans="6:8" x14ac:dyDescent="0.25">
      <c r="F30" s="155"/>
      <c r="G30" s="157" t="s">
        <v>1198</v>
      </c>
      <c r="H30" s="158"/>
    </row>
    <row r="31" spans="6:8" x14ac:dyDescent="0.25">
      <c r="F31" s="138" t="s">
        <v>1182</v>
      </c>
      <c r="G31" s="22">
        <f>IF(AND(G23="Yes",H23="Yes"),G15,"Don't Adjust")</f>
        <v>5</v>
      </c>
      <c r="H31" s="29">
        <f>IF(AND(G23="Yes",H23="Yes"),H15,"Don't Adjust")</f>
        <v>5</v>
      </c>
    </row>
    <row r="32" spans="6:8" x14ac:dyDescent="0.25">
      <c r="F32" s="138" t="s">
        <v>1183</v>
      </c>
      <c r="G32" s="22" t="str">
        <f t="shared" ref="G32:G36" si="1">IF(AND(G24="Yes",H24="Yes"),G16,"Don't Adjust")</f>
        <v>Don't Adjust</v>
      </c>
      <c r="H32" s="29" t="str">
        <f t="shared" ref="H32:H36" si="2">IF(AND(G24="Yes",H24="Yes"),H16,"Don't Adjust")</f>
        <v>Don't Adjust</v>
      </c>
    </row>
    <row r="33" spans="6:8" x14ac:dyDescent="0.25">
      <c r="F33" s="138" t="s">
        <v>1184</v>
      </c>
      <c r="G33" s="22" t="str">
        <f t="shared" si="1"/>
        <v>Don't Adjust</v>
      </c>
      <c r="H33" s="29" t="str">
        <f t="shared" si="2"/>
        <v>Don't Adjust</v>
      </c>
    </row>
    <row r="34" spans="6:8" x14ac:dyDescent="0.25">
      <c r="F34" s="138" t="s">
        <v>1185</v>
      </c>
      <c r="G34" s="22">
        <f t="shared" si="1"/>
        <v>2</v>
      </c>
      <c r="H34" s="29">
        <f t="shared" si="2"/>
        <v>2</v>
      </c>
    </row>
    <row r="35" spans="6:8" x14ac:dyDescent="0.25">
      <c r="F35" s="138" t="s">
        <v>1186</v>
      </c>
      <c r="G35" s="22" t="str">
        <f t="shared" si="1"/>
        <v>Don't Adjust</v>
      </c>
      <c r="H35" s="29" t="str">
        <f t="shared" si="2"/>
        <v>Don't Adjust</v>
      </c>
    </row>
    <row r="36" spans="6:8" x14ac:dyDescent="0.25">
      <c r="F36" s="139" t="s">
        <v>1187</v>
      </c>
      <c r="G36" s="140">
        <f t="shared" si="1"/>
        <v>3</v>
      </c>
      <c r="H36" s="145">
        <f t="shared" si="2"/>
        <v>3</v>
      </c>
    </row>
    <row r="37" spans="6:8" x14ac:dyDescent="0.25">
      <c r="F37" s="144"/>
      <c r="G37" s="22"/>
      <c r="H37" s="29"/>
    </row>
    <row r="38" spans="6:8" x14ac:dyDescent="0.25">
      <c r="F38" s="155"/>
      <c r="G38" s="157" t="s">
        <v>1199</v>
      </c>
      <c r="H38" s="158"/>
    </row>
    <row r="39" spans="6:8" x14ac:dyDescent="0.25">
      <c r="F39" s="138" t="s">
        <v>1182</v>
      </c>
      <c r="G39" s="22" t="str">
        <f>IF(G31="Don't Adjust","Do Nothing 1",IF(G31=H31,"Equal",IF(G31&gt;H31,"Home is Higher","Away is Higher")))</f>
        <v>Equal</v>
      </c>
      <c r="H39" s="29" t="str">
        <f t="shared" ref="H39:H42" si="3">IF(H31="Don't Adjust","Do Nothing 1",IF(G31=H31,"Equal",IF(G31&gt;H31,"Home is Higher","Away is Higher")))</f>
        <v>Equal</v>
      </c>
    </row>
    <row r="40" spans="6:8" x14ac:dyDescent="0.25">
      <c r="F40" s="138" t="s">
        <v>1183</v>
      </c>
      <c r="G40" s="22" t="str">
        <f t="shared" ref="G40:G42" si="4">IF(G32="Don't Adjust","Do Nothing 1",IF(G32=H32,"Equal",IF(G32&gt;H32,"Home is Higher","Away is Higher")))</f>
        <v>Do Nothing 1</v>
      </c>
      <c r="H40" s="29" t="str">
        <f t="shared" si="3"/>
        <v>Do Nothing 1</v>
      </c>
    </row>
    <row r="41" spans="6:8" x14ac:dyDescent="0.25">
      <c r="F41" s="138" t="s">
        <v>1184</v>
      </c>
      <c r="G41" s="22" t="str">
        <f t="shared" si="4"/>
        <v>Do Nothing 1</v>
      </c>
      <c r="H41" s="29" t="str">
        <f t="shared" si="3"/>
        <v>Do Nothing 1</v>
      </c>
    </row>
    <row r="42" spans="6:8" x14ac:dyDescent="0.25">
      <c r="F42" s="138" t="s">
        <v>1185</v>
      </c>
      <c r="G42" s="22" t="str">
        <f t="shared" si="4"/>
        <v>Equal</v>
      </c>
      <c r="H42" s="29" t="str">
        <f t="shared" si="3"/>
        <v>Equal</v>
      </c>
    </row>
    <row r="43" spans="6:8" x14ac:dyDescent="0.25">
      <c r="F43" s="138" t="s">
        <v>1186</v>
      </c>
      <c r="G43" s="22" t="str">
        <f>IF(G35="Don't Adjust","Do Nothing 1",IF(G35=H35,"Equal",IF(G35&gt;H35,"Home is Higher","Away is Higher")))</f>
        <v>Do Nothing 1</v>
      </c>
      <c r="H43" s="29" t="str">
        <f>IF(H35="Don't Adjust","Do Nothing 1",IF(G35=H35,"Equal",IF(G35&gt;H35,"Home is Higher","Away is Higher")))</f>
        <v>Do Nothing 1</v>
      </c>
    </row>
    <row r="44" spans="6:8" x14ac:dyDescent="0.25">
      <c r="F44" s="139" t="s">
        <v>1187</v>
      </c>
      <c r="G44" s="140" t="str">
        <f>IF(G36="Don't Adjust","Do Nothing 1",IF(G36=H36,"Equal",IF(G36&gt;H36,"Home is Higher","Away is Higher")))</f>
        <v>Equal</v>
      </c>
      <c r="H44" s="145" t="str">
        <f>IF(H36="Don't Adjust","Do Nothing 1",IF(G36=H36,"Equal",IF(G36&gt;H36,"Home is Higher","Away is Higher")))</f>
        <v>Equal</v>
      </c>
    </row>
    <row r="45" spans="6:8" x14ac:dyDescent="0.25">
      <c r="F45" s="144"/>
      <c r="G45" s="22"/>
      <c r="H45" s="29"/>
    </row>
    <row r="46" spans="6:8" x14ac:dyDescent="0.25">
      <c r="F46" s="155"/>
      <c r="G46" s="157" t="s">
        <v>1210</v>
      </c>
      <c r="H46" s="158"/>
    </row>
    <row r="47" spans="6:8" x14ac:dyDescent="0.25">
      <c r="F47" s="138" t="s">
        <v>1182</v>
      </c>
      <c r="G47" s="22">
        <f>IF(G39="Do Nothing 1","Do Nothing",IF(G39="Equal",0-G15,IF(G39="Home is Higher",0-H15,0)))</f>
        <v>-5</v>
      </c>
      <c r="H47" s="29">
        <f>IF(H39="Do Nothing 1","Do Nothing",IF(H39="Equal",0-H15,IF(H39="Away is Higher",0-G15,0)))</f>
        <v>-5</v>
      </c>
    </row>
    <row r="48" spans="6:8" x14ac:dyDescent="0.25">
      <c r="F48" s="138" t="s">
        <v>1183</v>
      </c>
      <c r="G48" s="22" t="str">
        <f t="shared" ref="G48:G52" si="5">IF(G40="Do Nothing 1","Do Nothing",IF(G40="Equal",0-G16,IF(G40="Home is Higher",0-H16,0)))</f>
        <v>Do Nothing</v>
      </c>
      <c r="H48" s="29" t="str">
        <f t="shared" ref="H48:H52" si="6">IF(H40="Do Nothing 1","Do Nothing",IF(H40="Equal",0-H16,IF(H40="Away is Higher",0-G16,0)))</f>
        <v>Do Nothing</v>
      </c>
    </row>
    <row r="49" spans="6:8" x14ac:dyDescent="0.25">
      <c r="F49" s="138" t="s">
        <v>1184</v>
      </c>
      <c r="G49" s="22" t="str">
        <f t="shared" si="5"/>
        <v>Do Nothing</v>
      </c>
      <c r="H49" s="29" t="str">
        <f t="shared" si="6"/>
        <v>Do Nothing</v>
      </c>
    </row>
    <row r="50" spans="6:8" x14ac:dyDescent="0.25">
      <c r="F50" s="138" t="s">
        <v>1185</v>
      </c>
      <c r="G50" s="22">
        <f t="shared" si="5"/>
        <v>-2</v>
      </c>
      <c r="H50" s="29">
        <f t="shared" si="6"/>
        <v>-2</v>
      </c>
    </row>
    <row r="51" spans="6:8" x14ac:dyDescent="0.25">
      <c r="F51" s="138" t="s">
        <v>1186</v>
      </c>
      <c r="G51" s="22" t="str">
        <f t="shared" si="5"/>
        <v>Do Nothing</v>
      </c>
      <c r="H51" s="29" t="str">
        <f t="shared" si="6"/>
        <v>Do Nothing</v>
      </c>
    </row>
    <row r="52" spans="6:8" x14ac:dyDescent="0.25">
      <c r="F52" s="139" t="s">
        <v>1187</v>
      </c>
      <c r="G52" s="140">
        <f t="shared" si="5"/>
        <v>-3</v>
      </c>
      <c r="H52" s="145">
        <f t="shared" si="6"/>
        <v>-3</v>
      </c>
    </row>
    <row r="53" spans="6:8" x14ac:dyDescent="0.25">
      <c r="F53" s="138"/>
      <c r="G53" s="45" t="s">
        <v>1211</v>
      </c>
      <c r="H53" s="156"/>
    </row>
    <row r="54" spans="6:8" x14ac:dyDescent="0.25">
      <c r="F54" s="155" t="s">
        <v>1182</v>
      </c>
      <c r="G54" s="142">
        <f>IF(G39="Equal",G15+G47,IF(G39="Home Is Higher",G15+G47,IF(G39="Away Is Higher",G15+H47,G15)))</f>
        <v>0</v>
      </c>
      <c r="H54" s="143">
        <f>IF(H39="Equal",H15+H47,IF(H39="Home Is Higher",H15+G47,IF(H39="Away Is Higher",H15+H47,H15)))</f>
        <v>0</v>
      </c>
    </row>
    <row r="55" spans="6:8" x14ac:dyDescent="0.25">
      <c r="F55" s="138" t="s">
        <v>1183</v>
      </c>
      <c r="G55" s="22">
        <f t="shared" ref="G55:G59" si="7">IF(G40="Equal",G16+G48,IF(G40="Home Is Higher",G16+G48,IF(G40="Away Is Higher",G16+H48,G16)))</f>
        <v>-7</v>
      </c>
      <c r="H55" s="29">
        <f t="shared" ref="H55:H59" si="8">IF(H40="Equal",H16+H48,IF(H40="Home Is Higher",H16+G48,IF(H40="Away Is Higher",H16+H48,H16)))</f>
        <v>-7</v>
      </c>
    </row>
    <row r="56" spans="6:8" x14ac:dyDescent="0.25">
      <c r="F56" s="138" t="s">
        <v>1184</v>
      </c>
      <c r="G56" s="22">
        <f t="shared" si="7"/>
        <v>-4</v>
      </c>
      <c r="H56" s="29">
        <f t="shared" si="8"/>
        <v>-4</v>
      </c>
    </row>
    <row r="57" spans="6:8" x14ac:dyDescent="0.25">
      <c r="F57" s="138" t="s">
        <v>1185</v>
      </c>
      <c r="G57" s="22">
        <f t="shared" si="7"/>
        <v>0</v>
      </c>
      <c r="H57" s="29">
        <f t="shared" si="8"/>
        <v>0</v>
      </c>
    </row>
    <row r="58" spans="6:8" x14ac:dyDescent="0.25">
      <c r="F58" s="138" t="s">
        <v>1186</v>
      </c>
      <c r="G58" s="22">
        <f t="shared" si="7"/>
        <v>-5</v>
      </c>
      <c r="H58" s="29">
        <f t="shared" si="8"/>
        <v>-5</v>
      </c>
    </row>
    <row r="59" spans="6:8" x14ac:dyDescent="0.25">
      <c r="F59" s="139" t="s">
        <v>1187</v>
      </c>
      <c r="G59" s="140">
        <f t="shared" si="7"/>
        <v>0</v>
      </c>
      <c r="H59" s="145">
        <f t="shared" si="8"/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7DB7-8E23-5648-B3EC-4646BD2D32E0}">
  <sheetPr codeName="Sheet2">
    <pageSetUpPr fitToPage="1"/>
  </sheetPr>
  <dimension ref="A1:L65"/>
  <sheetViews>
    <sheetView showGridLines="0" tabSelected="1" zoomScale="60" zoomScaleNormal="60" workbookViewId="0">
      <selection activeCell="P2" sqref="P2"/>
    </sheetView>
  </sheetViews>
  <sheetFormatPr defaultColWidth="10.875" defaultRowHeight="15.75" x14ac:dyDescent="0.25"/>
  <cols>
    <col min="1" max="1" width="2.875" customWidth="1"/>
    <col min="2" max="3" width="25.875" customWidth="1"/>
    <col min="4" max="4" width="1.875" customWidth="1"/>
    <col min="5" max="6" width="25.875" customWidth="1"/>
    <col min="7" max="7" width="1.875" customWidth="1"/>
    <col min="8" max="9" width="25.875" customWidth="1"/>
    <col min="10" max="10" width="2.875" customWidth="1"/>
    <col min="12" max="12" width="11.875" customWidth="1"/>
  </cols>
  <sheetData>
    <row r="1" spans="1:12" ht="24.95" customHeight="1" x14ac:dyDescent="0.25"/>
    <row r="2" spans="1:12" ht="53.1" customHeight="1" x14ac:dyDescent="0.25">
      <c r="A2" s="211" t="s">
        <v>4</v>
      </c>
      <c r="B2" s="212"/>
      <c r="C2" s="212"/>
      <c r="D2" s="212"/>
      <c r="E2" s="212"/>
      <c r="F2" s="212"/>
      <c r="G2" s="212"/>
      <c r="H2" s="212"/>
      <c r="I2" s="212"/>
      <c r="J2" s="213"/>
      <c r="K2" s="217" t="s">
        <v>913</v>
      </c>
      <c r="L2" s="218"/>
    </row>
    <row r="3" spans="1:12" ht="24.95" customHeight="1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24.95" customHeight="1" x14ac:dyDescent="0.35">
      <c r="A4" s="102"/>
      <c r="B4" s="103"/>
      <c r="C4" s="103"/>
      <c r="D4" s="103"/>
      <c r="E4" s="103"/>
      <c r="F4" s="103"/>
      <c r="G4" s="103"/>
      <c r="H4" s="208"/>
      <c r="I4" s="209"/>
      <c r="J4" s="210"/>
      <c r="K4" s="71"/>
      <c r="L4" s="71"/>
    </row>
    <row r="5" spans="1:12" ht="24.95" customHeight="1" x14ac:dyDescent="0.25">
      <c r="A5" s="104"/>
      <c r="B5" s="105" t="s">
        <v>1181</v>
      </c>
      <c r="C5" s="194" t="str">
        <f>VLOOKUP($A$2,Teams!A:H,3,FALSE)</f>
        <v>-</v>
      </c>
      <c r="D5" s="194"/>
      <c r="E5" s="194"/>
      <c r="F5" s="107" t="str">
        <f>VLOOKUP($A$2,Teams!A:H,2,FALSE)</f>
        <v>-</v>
      </c>
      <c r="G5" s="108"/>
      <c r="H5" s="195" t="s">
        <v>896</v>
      </c>
      <c r="I5" s="196"/>
      <c r="J5" s="196"/>
      <c r="K5" s="223" t="s">
        <v>1213</v>
      </c>
      <c r="L5" s="224"/>
    </row>
    <row r="6" spans="1:12" ht="24.95" customHeight="1" x14ac:dyDescent="0.25">
      <c r="A6" s="109"/>
      <c r="B6" s="105"/>
      <c r="D6" s="110"/>
      <c r="E6" s="106"/>
      <c r="F6" s="106"/>
      <c r="G6" s="108"/>
      <c r="H6" s="195"/>
      <c r="I6" s="196"/>
      <c r="J6" s="196"/>
      <c r="K6" s="225"/>
      <c r="L6" s="226"/>
    </row>
    <row r="7" spans="1:12" ht="24.95" customHeight="1" x14ac:dyDescent="0.25">
      <c r="A7" s="104"/>
      <c r="B7" s="105" t="s">
        <v>178</v>
      </c>
      <c r="C7" s="194" t="str">
        <f>VLOOKUP($A$2,Teams!A:H,4,FALSE)</f>
        <v>-</v>
      </c>
      <c r="D7" s="194"/>
      <c r="E7" s="194"/>
      <c r="F7" s="99" t="str">
        <f>VLOOKUP($A$2,Teams!A:H,5,FALSE)</f>
        <v>-</v>
      </c>
      <c r="G7" s="108"/>
      <c r="H7" s="195" t="s">
        <v>897</v>
      </c>
      <c r="I7" s="196"/>
      <c r="J7" s="196"/>
      <c r="K7" s="227" t="s">
        <v>1196</v>
      </c>
      <c r="L7" s="228"/>
    </row>
    <row r="8" spans="1:12" ht="24.95" customHeight="1" x14ac:dyDescent="0.25">
      <c r="A8" s="104"/>
      <c r="B8" s="105" t="s">
        <v>179</v>
      </c>
      <c r="C8" s="194" t="str">
        <f>VLOOKUP($A$2,Teams!A:H,6,FALSE)</f>
        <v>-</v>
      </c>
      <c r="D8" s="194"/>
      <c r="E8" s="194"/>
      <c r="F8" s="99" t="str">
        <f>VLOOKUP($A$2,Teams!A:H,7,FALSE)</f>
        <v>-</v>
      </c>
      <c r="G8" s="108"/>
      <c r="H8" s="195" t="s">
        <v>898</v>
      </c>
      <c r="I8" s="196"/>
      <c r="J8" s="196"/>
      <c r="K8" s="229"/>
      <c r="L8" s="230"/>
    </row>
    <row r="9" spans="1:12" ht="24.95" customHeight="1" x14ac:dyDescent="0.35">
      <c r="A9" s="111"/>
      <c r="B9" s="112"/>
      <c r="C9" s="112"/>
      <c r="D9" s="112"/>
      <c r="E9" s="112"/>
      <c r="F9" s="112"/>
      <c r="G9" s="112"/>
      <c r="H9" s="197"/>
      <c r="I9" s="198"/>
      <c r="J9" s="199"/>
      <c r="K9" s="71"/>
      <c r="L9" s="71"/>
    </row>
    <row r="10" spans="1:12" ht="24.95" customHeight="1" x14ac:dyDescent="0.3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ht="24.95" customHeight="1" x14ac:dyDescent="0.35">
      <c r="A11" s="72"/>
      <c r="B11" s="83"/>
      <c r="C11" s="83"/>
      <c r="D11" s="83"/>
      <c r="E11" s="83"/>
      <c r="F11" s="83"/>
      <c r="G11" s="83"/>
      <c r="H11" s="83"/>
      <c r="I11" s="83"/>
      <c r="J11" s="84"/>
      <c r="K11" s="71"/>
      <c r="L11" s="71"/>
    </row>
    <row r="12" spans="1:12" ht="24.95" customHeight="1" x14ac:dyDescent="0.35">
      <c r="A12" s="73"/>
      <c r="B12" s="219" t="str">
        <f>C7</f>
        <v>-</v>
      </c>
      <c r="C12" s="220"/>
      <c r="D12" s="85"/>
      <c r="E12" s="221" t="s">
        <v>900</v>
      </c>
      <c r="F12" s="222"/>
      <c r="G12" s="85"/>
      <c r="H12" s="221" t="str">
        <f>C8</f>
        <v>-</v>
      </c>
      <c r="I12" s="222"/>
      <c r="J12" s="86"/>
      <c r="K12" s="71"/>
      <c r="L12" s="71"/>
    </row>
    <row r="13" spans="1:12" ht="50.1" customHeight="1" x14ac:dyDescent="0.35">
      <c r="A13" s="73"/>
      <c r="B13" s="200" t="s">
        <v>4</v>
      </c>
      <c r="C13" s="201"/>
      <c r="D13" s="131"/>
      <c r="E13" s="216" t="s">
        <v>901</v>
      </c>
      <c r="F13" s="216"/>
      <c r="G13" s="131"/>
      <c r="H13" s="200" t="s">
        <v>4</v>
      </c>
      <c r="I13" s="201"/>
      <c r="J13" s="86"/>
      <c r="K13" s="182" t="s">
        <v>912</v>
      </c>
      <c r="L13" s="183"/>
    </row>
    <row r="14" spans="1:12" ht="24.95" customHeight="1" x14ac:dyDescent="0.35">
      <c r="A14" s="73"/>
      <c r="B14" s="162" t="s">
        <v>1167</v>
      </c>
      <c r="C14" s="163" t="str">
        <f>IF(Teams!$Q$43=1,VLOOKUP(B13,Teams!$DV$5:$DW$83,2,FALSE),IF(Teams!$Q$43=2,VLOOKUP(B13,Teams!$DX$6:$DY$42,2,FALSE),IF(Teams!$Q$43=3,VLOOKUP(B13,Teams!$DZ$6:$EA$86,2,FALSE),IF(Teams!$Q$43=4,VLOOKUP(B13,Teams!$EB$6:$EC$51,2,FALSE)," "))))</f>
        <v xml:space="preserve"> </v>
      </c>
      <c r="D14" s="132"/>
      <c r="E14" s="117"/>
      <c r="F14" s="118"/>
      <c r="G14" s="132"/>
      <c r="H14" s="162" t="s">
        <v>1167</v>
      </c>
      <c r="I14" s="163" t="str">
        <f>IF(Teams!$Q$43=1,VLOOKUP(H13,Teams!$DV$5:$DW$83,2,FALSE),IF(Teams!$Q$43=2,VLOOKUP(H13,Teams!$DX$6:$DY$42,2,FALSE),IF(Teams!$Q$43=3,VLOOKUP(H13,Teams!$DZ$6:$EA$86,2,FALSE),IF(Teams!$Q$43=4,VLOOKUP(H13,Teams!$EB$6:$EC$51,2,FALSE)," "))))</f>
        <v xml:space="preserve"> </v>
      </c>
      <c r="J14" s="86"/>
      <c r="K14" s="184"/>
      <c r="L14" s="185"/>
    </row>
    <row r="15" spans="1:12" ht="50.1" customHeight="1" x14ac:dyDescent="0.35">
      <c r="A15" s="73"/>
      <c r="B15" s="200" t="s">
        <v>4</v>
      </c>
      <c r="C15" s="201"/>
      <c r="D15" s="132"/>
      <c r="E15" s="216" t="s">
        <v>902</v>
      </c>
      <c r="F15" s="216"/>
      <c r="G15" s="132"/>
      <c r="H15" s="200" t="s">
        <v>4</v>
      </c>
      <c r="I15" s="201"/>
      <c r="J15" s="86"/>
      <c r="K15" s="184"/>
      <c r="L15" s="185"/>
    </row>
    <row r="16" spans="1:12" ht="24.95" customHeight="1" x14ac:dyDescent="0.35">
      <c r="A16" s="73"/>
      <c r="B16" s="162" t="s">
        <v>1167</v>
      </c>
      <c r="C16" s="163" t="str">
        <f>IF(Teams!$Q$43=1,VLOOKUP(B15,Teams!$DV$5:$DW$83,2,FALSE),IF(Teams!$Q$43=2,VLOOKUP(B15,Teams!$DX$6:$DY$42,2,FALSE),IF(Teams!$Q$43=3,VLOOKUP(B15,Teams!$DZ$6:$EA$86,2,FALSE),IF(Teams!$Q$43=4,VLOOKUP(B15,Teams!$EB$6:$EC$51,2,FALSE)," "))))</f>
        <v xml:space="preserve"> </v>
      </c>
      <c r="D16" s="132"/>
      <c r="E16" s="117"/>
      <c r="F16" s="118"/>
      <c r="G16" s="132"/>
      <c r="H16" s="162" t="s">
        <v>1167</v>
      </c>
      <c r="I16" s="163" t="str">
        <f>IF(Teams!$Q$43=1,VLOOKUP(H15,Teams!$DV$5:$DW$83,2,FALSE),IF(Teams!$Q$43=2,VLOOKUP(H15,Teams!$DX$6:$DY$42,2,FALSE),IF(Teams!$Q$43=3,VLOOKUP(H15,Teams!$DZ$6:$EA$86,2,FALSE),IF(Teams!$Q$43=4,VLOOKUP(H15,Teams!$EB$6:$EC$51,2,FALSE)," "))))</f>
        <v xml:space="preserve"> </v>
      </c>
      <c r="J16" s="86"/>
      <c r="K16" s="184"/>
      <c r="L16" s="185"/>
    </row>
    <row r="17" spans="1:12" ht="50.1" customHeight="1" x14ac:dyDescent="0.35">
      <c r="A17" s="73"/>
      <c r="B17" s="200" t="s">
        <v>4</v>
      </c>
      <c r="C17" s="201"/>
      <c r="D17" s="132"/>
      <c r="E17" s="216" t="s">
        <v>903</v>
      </c>
      <c r="F17" s="216"/>
      <c r="G17" s="132"/>
      <c r="H17" s="200" t="s">
        <v>4</v>
      </c>
      <c r="I17" s="201"/>
      <c r="J17" s="86"/>
      <c r="K17" s="184"/>
      <c r="L17" s="185"/>
    </row>
    <row r="18" spans="1:12" ht="24.95" customHeight="1" x14ac:dyDescent="0.35">
      <c r="A18" s="73"/>
      <c r="B18" s="162" t="s">
        <v>1167</v>
      </c>
      <c r="C18" s="163" t="str">
        <f>IF(Teams!$Q$43=1,VLOOKUP(B17,Teams!$DV$5:$DW$83,2,FALSE),IF(Teams!$Q$43=2,VLOOKUP(B17,Teams!$DX$6:$DY$42,2,FALSE),IF(Teams!$Q$43=3,VLOOKUP(B17,Teams!$DZ$6:$EA$86,2,FALSE),IF(Teams!$Q$43=4,VLOOKUP(B17,Teams!$EB$6:$EC$51,2,FALSE)," "))))</f>
        <v xml:space="preserve"> </v>
      </c>
      <c r="D18" s="132"/>
      <c r="E18" s="117"/>
      <c r="F18" s="118"/>
      <c r="G18" s="132"/>
      <c r="H18" s="162" t="s">
        <v>1167</v>
      </c>
      <c r="I18" s="163" t="str">
        <f>IF(Teams!$Q$43=1,VLOOKUP(H17,Teams!$DV$5:$DW$83,2,FALSE),IF(Teams!$Q$43=2,VLOOKUP(H17,Teams!$DX$6:$DY$42,2,FALSE),IF(Teams!$Q$43=3,VLOOKUP(H17,Teams!$DZ$6:$EA$86,2,FALSE),IF(Teams!$Q$43=4,VLOOKUP(H17,Teams!$EB$6:$EC$51,2,FALSE)," "))))</f>
        <v xml:space="preserve"> </v>
      </c>
      <c r="J18" s="86"/>
      <c r="K18" s="184"/>
      <c r="L18" s="185"/>
    </row>
    <row r="19" spans="1:12" ht="50.1" customHeight="1" x14ac:dyDescent="0.35">
      <c r="A19" s="73"/>
      <c r="B19" s="200" t="s">
        <v>4</v>
      </c>
      <c r="C19" s="201"/>
      <c r="D19" s="132"/>
      <c r="E19" s="216" t="s">
        <v>904</v>
      </c>
      <c r="F19" s="216"/>
      <c r="G19" s="132"/>
      <c r="H19" s="200" t="s">
        <v>4</v>
      </c>
      <c r="I19" s="201"/>
      <c r="J19" s="86"/>
      <c r="K19" s="186"/>
      <c r="L19" s="187"/>
    </row>
    <row r="20" spans="1:12" ht="24.95" customHeight="1" x14ac:dyDescent="0.35">
      <c r="A20" s="73"/>
      <c r="B20" s="164" t="s">
        <v>1167</v>
      </c>
      <c r="C20" s="165" t="str">
        <f>IF(Teams!$Q$43=1,VLOOKUP(B19,Teams!$DV$5:$DW$83,2,FALSE),IF(Teams!$Q$43=2,VLOOKUP(B19,Teams!$DX$6:$DY$42,2,FALSE),IF(Teams!$Q$43=3,VLOOKUP(B19,Teams!$DZ$6:$EA$86,2,FALSE),IF(Teams!$Q$43=4,VLOOKUP(B19,Teams!$EB$6:$EC$51,2,FALSE)," "))))</f>
        <v xml:space="preserve"> </v>
      </c>
      <c r="D20" s="133"/>
      <c r="E20" s="119"/>
      <c r="F20" s="120"/>
      <c r="G20" s="133"/>
      <c r="H20" s="164" t="s">
        <v>1167</v>
      </c>
      <c r="I20" s="165" t="str">
        <f>IF(Teams!$Q$43=1,VLOOKUP(H19,Teams!$DV$5:$DW$83,2,FALSE),IF(Teams!$Q$43=2,VLOOKUP(H19,Teams!$DX$6:$DY$42,2,FALSE),IF(Teams!$Q$43=3,VLOOKUP(H19,Teams!$DZ$6:$EA$86,2,FALSE),IF(Teams!$Q$43=4,VLOOKUP(H19,Teams!$EB$6:$EC$51,2,FALSE)," "))))</f>
        <v xml:space="preserve"> </v>
      </c>
      <c r="J20" s="86"/>
    </row>
    <row r="21" spans="1:12" ht="24.95" customHeight="1" x14ac:dyDescent="0.35">
      <c r="A21" s="74"/>
      <c r="B21" s="87"/>
      <c r="C21" s="87"/>
      <c r="D21" s="87"/>
      <c r="E21" s="87"/>
      <c r="F21" s="87"/>
      <c r="G21" s="87"/>
      <c r="H21" s="87"/>
      <c r="I21" s="87"/>
      <c r="J21" s="88"/>
      <c r="K21" s="71"/>
      <c r="L21" s="71"/>
    </row>
    <row r="22" spans="1:12" ht="24.95" customHeight="1" x14ac:dyDescent="0.35">
      <c r="A22" s="75"/>
      <c r="B22" s="89"/>
      <c r="C22" s="89"/>
      <c r="D22" s="89"/>
      <c r="E22" s="89"/>
      <c r="F22" s="89"/>
      <c r="G22" s="89"/>
      <c r="H22" s="89"/>
      <c r="I22" s="89"/>
      <c r="J22" s="90"/>
      <c r="K22" s="71"/>
      <c r="L22" s="71"/>
    </row>
    <row r="23" spans="1:12" ht="24.95" customHeight="1" x14ac:dyDescent="0.35">
      <c r="A23" s="76"/>
      <c r="B23" s="214" t="s">
        <v>906</v>
      </c>
      <c r="C23" s="215"/>
      <c r="D23" s="91"/>
      <c r="E23" s="214" t="s">
        <v>907</v>
      </c>
      <c r="F23" s="215"/>
      <c r="G23" s="91"/>
      <c r="H23" s="214" t="s">
        <v>908</v>
      </c>
      <c r="I23" s="215"/>
      <c r="J23" s="92"/>
      <c r="K23" s="71"/>
      <c r="L23" s="71"/>
    </row>
    <row r="24" spans="1:12" ht="24.95" customHeight="1" x14ac:dyDescent="0.35">
      <c r="A24" s="76"/>
      <c r="B24" s="93" t="s">
        <v>2</v>
      </c>
      <c r="C24" s="94" t="s">
        <v>3</v>
      </c>
      <c r="D24" s="91"/>
      <c r="E24" s="93" t="s">
        <v>2</v>
      </c>
      <c r="F24" s="94" t="s">
        <v>3</v>
      </c>
      <c r="G24" s="91"/>
      <c r="H24" s="93" t="s">
        <v>2</v>
      </c>
      <c r="I24" s="94" t="s">
        <v>3</v>
      </c>
      <c r="J24" s="92"/>
      <c r="K24" s="71"/>
      <c r="L24" s="71"/>
    </row>
    <row r="25" spans="1:12" ht="24.95" customHeight="1" x14ac:dyDescent="0.35">
      <c r="A25" s="76"/>
      <c r="B25" s="166" t="str">
        <f>B13</f>
        <v>-</v>
      </c>
      <c r="C25" s="167" t="str">
        <f>H13</f>
        <v>-</v>
      </c>
      <c r="D25" s="168"/>
      <c r="E25" s="166" t="str">
        <f>B17</f>
        <v>-</v>
      </c>
      <c r="F25" s="167" t="str">
        <f>H17</f>
        <v>-</v>
      </c>
      <c r="G25" s="168"/>
      <c r="H25" s="166" t="str">
        <f>B13</f>
        <v>-</v>
      </c>
      <c r="I25" s="167" t="str">
        <f>H13</f>
        <v>-</v>
      </c>
      <c r="J25" s="92"/>
      <c r="K25" s="71"/>
      <c r="L25" s="71"/>
    </row>
    <row r="26" spans="1:12" ht="24.95" customHeight="1" x14ac:dyDescent="0.35">
      <c r="A26" s="76"/>
      <c r="B26" s="169" t="str">
        <f>B15</f>
        <v>-</v>
      </c>
      <c r="C26" s="170" t="str">
        <f>H15</f>
        <v>-</v>
      </c>
      <c r="D26" s="91"/>
      <c r="E26" s="169" t="str">
        <f>B19</f>
        <v>-</v>
      </c>
      <c r="F26" s="170" t="str">
        <f>H19</f>
        <v>-</v>
      </c>
      <c r="G26" s="91"/>
      <c r="H26" s="169" t="str">
        <f>B17</f>
        <v>-</v>
      </c>
      <c r="I26" s="170" t="str">
        <f>H17</f>
        <v>-</v>
      </c>
      <c r="J26" s="92"/>
      <c r="K26" s="71"/>
      <c r="L26" s="71"/>
    </row>
    <row r="27" spans="1:12" ht="24.95" customHeight="1" x14ac:dyDescent="0.35">
      <c r="A27" s="76"/>
      <c r="B27" s="95" t="s">
        <v>1195</v>
      </c>
      <c r="C27" s="95"/>
      <c r="D27" s="91"/>
      <c r="E27" s="95" t="s">
        <v>1195</v>
      </c>
      <c r="F27" s="95"/>
      <c r="G27" s="91"/>
      <c r="H27" s="95" t="s">
        <v>1195</v>
      </c>
      <c r="I27" s="95"/>
      <c r="J27" s="92"/>
      <c r="K27" s="71"/>
      <c r="L27" s="71"/>
    </row>
    <row r="28" spans="1:12" ht="24.95" customHeight="1" x14ac:dyDescent="0.35">
      <c r="A28" s="76"/>
      <c r="B28" s="159" t="e">
        <f>Teams!R55</f>
        <v>#VALUE!</v>
      </c>
      <c r="C28" s="160" t="e">
        <f>Teams!S55</f>
        <v>#VALUE!</v>
      </c>
      <c r="D28" s="95"/>
      <c r="E28" s="159" t="e">
        <f>Teams!R56</f>
        <v>#VALUE!</v>
      </c>
      <c r="F28" s="160" t="e">
        <f>Teams!S56</f>
        <v>#VALUE!</v>
      </c>
      <c r="G28" s="95"/>
      <c r="H28" s="159" t="e">
        <f>Teams!R57</f>
        <v>#VALUE!</v>
      </c>
      <c r="I28" s="160" t="e">
        <f>Teams!S57</f>
        <v>#VALUE!</v>
      </c>
      <c r="J28" s="97"/>
      <c r="K28" s="71"/>
      <c r="L28" s="71"/>
    </row>
    <row r="29" spans="1:12" ht="24.95" customHeight="1" x14ac:dyDescent="0.35">
      <c r="A29" s="76"/>
      <c r="B29" s="91" t="s">
        <v>2</v>
      </c>
      <c r="C29" s="91" t="s">
        <v>3</v>
      </c>
      <c r="D29" s="95"/>
      <c r="E29" s="91" t="s">
        <v>2</v>
      </c>
      <c r="F29" s="91" t="s">
        <v>3</v>
      </c>
      <c r="G29" s="95"/>
      <c r="H29" s="91" t="s">
        <v>2</v>
      </c>
      <c r="I29" s="91" t="s">
        <v>3</v>
      </c>
      <c r="J29" s="97"/>
      <c r="K29" s="71"/>
      <c r="L29" s="71"/>
    </row>
    <row r="30" spans="1:12" ht="50.1" customHeight="1" x14ac:dyDescent="0.35">
      <c r="A30" s="77"/>
      <c r="B30" s="171" t="s">
        <v>4</v>
      </c>
      <c r="C30" s="171" t="s">
        <v>4</v>
      </c>
      <c r="D30" s="95"/>
      <c r="E30" s="171" t="s">
        <v>4</v>
      </c>
      <c r="F30" s="171" t="s">
        <v>4</v>
      </c>
      <c r="G30" s="95"/>
      <c r="H30" s="171" t="s">
        <v>4</v>
      </c>
      <c r="I30" s="171" t="s">
        <v>4</v>
      </c>
      <c r="J30" s="97"/>
      <c r="K30" s="182" t="s">
        <v>1194</v>
      </c>
      <c r="L30" s="183"/>
    </row>
    <row r="31" spans="1:12" ht="50.1" customHeight="1" x14ac:dyDescent="0.35">
      <c r="A31" s="77"/>
      <c r="B31" s="171" t="s">
        <v>4</v>
      </c>
      <c r="C31" s="171" t="s">
        <v>4</v>
      </c>
      <c r="D31" s="95"/>
      <c r="E31" s="171" t="s">
        <v>4</v>
      </c>
      <c r="F31" s="171" t="s">
        <v>4</v>
      </c>
      <c r="G31" s="95"/>
      <c r="H31" s="171" t="s">
        <v>4</v>
      </c>
      <c r="I31" s="171" t="s">
        <v>4</v>
      </c>
      <c r="J31" s="97"/>
      <c r="K31" s="184"/>
      <c r="L31" s="185"/>
    </row>
    <row r="32" spans="1:12" ht="50.1" customHeight="1" x14ac:dyDescent="0.35">
      <c r="A32" s="77"/>
      <c r="B32" s="171" t="s">
        <v>4</v>
      </c>
      <c r="C32" s="171" t="s">
        <v>4</v>
      </c>
      <c r="D32" s="95"/>
      <c r="E32" s="171" t="s">
        <v>4</v>
      </c>
      <c r="F32" s="171" t="s">
        <v>4</v>
      </c>
      <c r="G32" s="95"/>
      <c r="H32" s="171" t="s">
        <v>4</v>
      </c>
      <c r="I32" s="171" t="s">
        <v>4</v>
      </c>
      <c r="J32" s="97"/>
      <c r="K32" s="186"/>
      <c r="L32" s="187"/>
    </row>
    <row r="33" spans="1:12" ht="24.95" customHeight="1" x14ac:dyDescent="0.35">
      <c r="A33" s="77"/>
      <c r="B33" s="98" t="s">
        <v>180</v>
      </c>
      <c r="C33" s="160" t="str">
        <f>IF(Teams!Q13="H",$B$12,IF(Teams!Q13="A",$H$12,"Error"))</f>
        <v>Error</v>
      </c>
      <c r="D33" s="95"/>
      <c r="E33" s="98" t="s">
        <v>180</v>
      </c>
      <c r="F33" s="160" t="str">
        <f>IF(Teams!Q18="H",$B$12,IF(Teams!Q18="A",$H$12,"Error"))</f>
        <v>Error</v>
      </c>
      <c r="G33" s="95"/>
      <c r="H33" s="98" t="s">
        <v>180</v>
      </c>
      <c r="I33" s="160" t="str">
        <f>IF(Teams!Q23="H",$B$12,IF(Teams!Q23="A",$H$12,"Error"))</f>
        <v>Error</v>
      </c>
      <c r="J33" s="97"/>
      <c r="K33" s="71"/>
      <c r="L33" s="71"/>
    </row>
    <row r="34" spans="1:12" ht="24.95" customHeight="1" x14ac:dyDescent="0.35">
      <c r="A34" s="77"/>
      <c r="B34" s="98"/>
      <c r="C34" s="91"/>
      <c r="D34" s="95"/>
      <c r="E34" s="98"/>
      <c r="F34" s="91"/>
      <c r="G34" s="95"/>
      <c r="H34" s="98"/>
      <c r="I34" s="91"/>
      <c r="J34" s="97"/>
      <c r="K34" s="71"/>
      <c r="L34" s="71"/>
    </row>
    <row r="35" spans="1:12" ht="24.95" customHeight="1" x14ac:dyDescent="0.35">
      <c r="A35" s="77"/>
      <c r="B35" s="214" t="s">
        <v>909</v>
      </c>
      <c r="C35" s="215"/>
      <c r="D35" s="91"/>
      <c r="E35" s="214" t="s">
        <v>910</v>
      </c>
      <c r="F35" s="215"/>
      <c r="G35" s="91"/>
      <c r="H35" s="214" t="s">
        <v>911</v>
      </c>
      <c r="I35" s="215"/>
      <c r="J35" s="97"/>
      <c r="K35" s="71"/>
      <c r="L35" s="71"/>
    </row>
    <row r="36" spans="1:12" ht="24.95" customHeight="1" x14ac:dyDescent="0.35">
      <c r="A36" s="77"/>
      <c r="B36" s="93" t="s">
        <v>2</v>
      </c>
      <c r="C36" s="94" t="s">
        <v>3</v>
      </c>
      <c r="D36" s="91"/>
      <c r="E36" s="93" t="s">
        <v>2</v>
      </c>
      <c r="F36" s="94" t="s">
        <v>3</v>
      </c>
      <c r="G36" s="91"/>
      <c r="H36" s="93" t="s">
        <v>2</v>
      </c>
      <c r="I36" s="94" t="s">
        <v>3</v>
      </c>
      <c r="J36" s="97"/>
      <c r="K36" s="71"/>
      <c r="L36" s="71"/>
    </row>
    <row r="37" spans="1:12" ht="24.95" customHeight="1" x14ac:dyDescent="0.35">
      <c r="A37" s="77"/>
      <c r="B37" s="113" t="str">
        <f>B15</f>
        <v>-</v>
      </c>
      <c r="C37" s="114" t="str">
        <f>H15</f>
        <v>-</v>
      </c>
      <c r="D37" s="91"/>
      <c r="E37" s="113" t="str">
        <f>B13</f>
        <v>-</v>
      </c>
      <c r="F37" s="114" t="str">
        <f>H13</f>
        <v>-</v>
      </c>
      <c r="G37" s="91"/>
      <c r="H37" s="113" t="str">
        <f>B15</f>
        <v>-</v>
      </c>
      <c r="I37" s="114" t="str">
        <f>H15</f>
        <v>-</v>
      </c>
      <c r="J37" s="97"/>
      <c r="K37" s="71"/>
      <c r="L37" s="71"/>
    </row>
    <row r="38" spans="1:12" ht="24.95" customHeight="1" x14ac:dyDescent="0.35">
      <c r="A38" s="77"/>
      <c r="B38" s="115" t="str">
        <f>B19</f>
        <v>-</v>
      </c>
      <c r="C38" s="116" t="str">
        <f>H19</f>
        <v>-</v>
      </c>
      <c r="D38" s="91"/>
      <c r="E38" s="115" t="str">
        <f>B19</f>
        <v>-</v>
      </c>
      <c r="F38" s="116" t="str">
        <f>H19</f>
        <v>-</v>
      </c>
      <c r="G38" s="91"/>
      <c r="H38" s="115" t="str">
        <f>B17</f>
        <v>-</v>
      </c>
      <c r="I38" s="116" t="str">
        <f>H17</f>
        <v>-</v>
      </c>
      <c r="J38" s="97"/>
      <c r="K38" s="71"/>
      <c r="L38" s="71"/>
    </row>
    <row r="39" spans="1:12" ht="24.95" customHeight="1" x14ac:dyDescent="0.35">
      <c r="A39" s="77"/>
      <c r="B39" s="95" t="s">
        <v>1195</v>
      </c>
      <c r="C39" s="91"/>
      <c r="D39" s="95"/>
      <c r="E39" s="95" t="s">
        <v>1195</v>
      </c>
      <c r="F39" s="95"/>
      <c r="G39" s="95"/>
      <c r="H39" s="95" t="s">
        <v>1195</v>
      </c>
      <c r="I39" s="95"/>
      <c r="J39" s="97"/>
      <c r="K39" s="71"/>
      <c r="L39" s="71"/>
    </row>
    <row r="40" spans="1:12" ht="24.95" customHeight="1" x14ac:dyDescent="0.35">
      <c r="A40" s="76"/>
      <c r="B40" s="96" t="e">
        <f>Teams!R58</f>
        <v>#VALUE!</v>
      </c>
      <c r="C40" s="161" t="e">
        <f>Teams!S58</f>
        <v>#VALUE!</v>
      </c>
      <c r="D40" s="95"/>
      <c r="E40" s="96" t="e">
        <f>Teams!R59</f>
        <v>#VALUE!</v>
      </c>
      <c r="F40" s="161" t="e">
        <f>Teams!S59</f>
        <v>#VALUE!</v>
      </c>
      <c r="G40" s="95"/>
      <c r="H40" s="96" t="e">
        <f>Teams!R60</f>
        <v>#VALUE!</v>
      </c>
      <c r="I40" s="161" t="e">
        <f>Teams!S60</f>
        <v>#VALUE!</v>
      </c>
      <c r="J40" s="97"/>
      <c r="K40" s="71"/>
      <c r="L40" s="71"/>
    </row>
    <row r="41" spans="1:12" ht="24.95" customHeight="1" x14ac:dyDescent="0.35">
      <c r="A41" s="76"/>
      <c r="B41" s="91" t="s">
        <v>2</v>
      </c>
      <c r="C41" s="91" t="s">
        <v>3</v>
      </c>
      <c r="D41" s="95"/>
      <c r="E41" s="91" t="s">
        <v>2</v>
      </c>
      <c r="F41" s="91" t="s">
        <v>3</v>
      </c>
      <c r="G41" s="95"/>
      <c r="H41" s="91" t="s">
        <v>2</v>
      </c>
      <c r="I41" s="91" t="s">
        <v>3</v>
      </c>
      <c r="J41" s="97"/>
      <c r="K41" s="71"/>
      <c r="L41" s="71"/>
    </row>
    <row r="42" spans="1:12" ht="50.1" customHeight="1" x14ac:dyDescent="0.35">
      <c r="A42" s="77"/>
      <c r="B42" s="171" t="s">
        <v>4</v>
      </c>
      <c r="C42" s="171" t="s">
        <v>4</v>
      </c>
      <c r="D42" s="95"/>
      <c r="E42" s="171" t="s">
        <v>4</v>
      </c>
      <c r="F42" s="171" t="s">
        <v>4</v>
      </c>
      <c r="G42" s="95"/>
      <c r="H42" s="171" t="s">
        <v>4</v>
      </c>
      <c r="I42" s="171" t="s">
        <v>4</v>
      </c>
      <c r="J42" s="97"/>
      <c r="K42" s="182" t="s">
        <v>1194</v>
      </c>
      <c r="L42" s="183"/>
    </row>
    <row r="43" spans="1:12" ht="50.1" customHeight="1" x14ac:dyDescent="0.35">
      <c r="A43" s="77"/>
      <c r="B43" s="171" t="s">
        <v>4</v>
      </c>
      <c r="C43" s="171" t="s">
        <v>4</v>
      </c>
      <c r="D43" s="95"/>
      <c r="E43" s="171" t="s">
        <v>4</v>
      </c>
      <c r="F43" s="171" t="s">
        <v>4</v>
      </c>
      <c r="G43" s="95"/>
      <c r="H43" s="171" t="s">
        <v>4</v>
      </c>
      <c r="I43" s="171" t="s">
        <v>4</v>
      </c>
      <c r="J43" s="97"/>
      <c r="K43" s="184"/>
      <c r="L43" s="185"/>
    </row>
    <row r="44" spans="1:12" ht="50.1" customHeight="1" x14ac:dyDescent="0.35">
      <c r="A44" s="77"/>
      <c r="B44" s="171" t="s">
        <v>4</v>
      </c>
      <c r="C44" s="171" t="s">
        <v>4</v>
      </c>
      <c r="D44" s="95"/>
      <c r="E44" s="171" t="s">
        <v>4</v>
      </c>
      <c r="F44" s="171" t="s">
        <v>4</v>
      </c>
      <c r="G44" s="95"/>
      <c r="H44" s="171" t="s">
        <v>4</v>
      </c>
      <c r="I44" s="171" t="s">
        <v>4</v>
      </c>
      <c r="J44" s="97"/>
      <c r="K44" s="186"/>
      <c r="L44" s="187"/>
    </row>
    <row r="45" spans="1:12" ht="24.95" customHeight="1" x14ac:dyDescent="0.35">
      <c r="A45" s="77"/>
      <c r="B45" s="98" t="s">
        <v>180</v>
      </c>
      <c r="C45" s="160" t="str">
        <f>IF(Teams!Q28="H",$B$12,IF(Teams!Q28="A",$H$12,"Error"))</f>
        <v>Error</v>
      </c>
      <c r="D45" s="95"/>
      <c r="E45" s="98" t="s">
        <v>180</v>
      </c>
      <c r="F45" s="160" t="str">
        <f>IF(Teams!Q33="H",$B$12,IF(Teams!Q33="A",$H$12,"Error"))</f>
        <v>Error</v>
      </c>
      <c r="G45" s="95"/>
      <c r="H45" s="98" t="s">
        <v>180</v>
      </c>
      <c r="I45" s="160" t="str">
        <f>IF(Teams!Q38="H",$B$12,IF(Teams!Q38="A",$H$12,"Error"))</f>
        <v>Error</v>
      </c>
      <c r="J45" s="97"/>
      <c r="K45" s="71"/>
      <c r="L45" s="71"/>
    </row>
    <row r="46" spans="1:12" ht="24.95" customHeight="1" x14ac:dyDescent="0.35">
      <c r="A46" s="78"/>
      <c r="B46" s="100"/>
      <c r="C46" s="100"/>
      <c r="D46" s="100"/>
      <c r="E46" s="100"/>
      <c r="F46" s="100"/>
      <c r="G46" s="100"/>
      <c r="H46" s="100"/>
      <c r="I46" s="100"/>
      <c r="J46" s="101"/>
      <c r="K46" s="71"/>
      <c r="L46" s="71"/>
    </row>
    <row r="47" spans="1:12" ht="24.95" customHeight="1" x14ac:dyDescent="0.3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4.95" customHeight="1" x14ac:dyDescent="0.25">
      <c r="A48" s="2"/>
      <c r="B48" s="207" t="str">
        <f>F5</f>
        <v>-</v>
      </c>
      <c r="C48" s="207"/>
      <c r="D48" s="7"/>
      <c r="E48" s="79" t="s">
        <v>5</v>
      </c>
      <c r="F48" s="3"/>
      <c r="G48" s="24"/>
      <c r="H48" s="24"/>
      <c r="I48" s="24"/>
      <c r="J48" s="25"/>
    </row>
    <row r="49" spans="1:12" ht="24.95" customHeight="1" x14ac:dyDescent="0.25">
      <c r="A49" s="4"/>
      <c r="B49" s="206" t="str">
        <f>C5</f>
        <v>-</v>
      </c>
      <c r="C49" s="206"/>
      <c r="D49" s="8"/>
      <c r="E49" s="59"/>
      <c r="F49" s="205" t="str">
        <f>IF(Teams!Q6="E","Complete Above",IF(Teams!Q7="E","Complete Above",IF(Teams!Q8="E","Complete Above",IF(Teams!Q41+Teams!R41&lt;&gt;6,"Complete Above",IF(Teams!Q41=Teams!R41,"Draw",IF(Teams!Q41&gt;Teams!R41,B51,C51))))))</f>
        <v>Complete Above</v>
      </c>
      <c r="G49" s="205"/>
      <c r="H49" s="205"/>
      <c r="I49" s="205"/>
      <c r="J49" s="58"/>
      <c r="K49" s="188" t="e">
        <f>IF(B52+C52=6,HYPERLINK("mailto:"&amp;Teams!Q96&amp;"?subject="&amp;$A$2&amp;"&amp;cc="&amp;Teams!Q97&amp;"&amp;Body="&amp;Teams!Q98,"Send Email"),"Error")</f>
        <v>#VALUE!</v>
      </c>
      <c r="L49" s="189"/>
    </row>
    <row r="50" spans="1:12" ht="24.95" customHeight="1" x14ac:dyDescent="0.25">
      <c r="A50" s="202" t="s">
        <v>899</v>
      </c>
      <c r="B50" s="203"/>
      <c r="C50" s="203"/>
      <c r="D50" s="204"/>
      <c r="E50" s="59"/>
      <c r="F50" s="205"/>
      <c r="G50" s="205"/>
      <c r="H50" s="205"/>
      <c r="I50" s="205"/>
      <c r="J50" s="58"/>
      <c r="K50" s="190"/>
      <c r="L50" s="191"/>
    </row>
    <row r="51" spans="1:12" ht="30" customHeight="1" x14ac:dyDescent="0.25">
      <c r="A51" s="60"/>
      <c r="B51" s="80" t="str">
        <f>VLOOKUP($A$2,Teams!A:H,4,FALSE)</f>
        <v>-</v>
      </c>
      <c r="C51" s="80" t="str">
        <f>VLOOKUP($A$2,Teams!A:H,6,FALSE)</f>
        <v>-</v>
      </c>
      <c r="D51" s="61"/>
      <c r="E51" s="59"/>
      <c r="F51" s="205"/>
      <c r="G51" s="205"/>
      <c r="H51" s="205"/>
      <c r="I51" s="205"/>
      <c r="J51" s="58"/>
      <c r="K51" s="192"/>
      <c r="L51" s="193"/>
    </row>
    <row r="52" spans="1:12" ht="30" customHeight="1" x14ac:dyDescent="0.25">
      <c r="A52" s="62"/>
      <c r="B52" s="81" t="str">
        <f>IF(Teams!Q41&gt;6,"-",Teams!Q41)</f>
        <v>-</v>
      </c>
      <c r="C52" s="81" t="str">
        <f>IF(Teams!R41&gt;6,"-",Teams!R41)</f>
        <v>-</v>
      </c>
      <c r="D52" s="82"/>
      <c r="E52" s="26"/>
      <c r="F52" s="26"/>
      <c r="G52" s="26"/>
      <c r="H52" s="26"/>
      <c r="I52" s="26"/>
      <c r="J52" s="27"/>
    </row>
    <row r="54" spans="1:12" ht="21" customHeight="1" x14ac:dyDescent="0.25">
      <c r="C54" s="172" t="s">
        <v>1212</v>
      </c>
    </row>
    <row r="64" spans="1:12" x14ac:dyDescent="0.25">
      <c r="E64" s="134"/>
      <c r="F64" s="1"/>
    </row>
    <row r="65" spans="5:6" x14ac:dyDescent="0.25">
      <c r="E65" s="134"/>
      <c r="F65" s="1"/>
    </row>
  </sheetData>
  <mergeCells count="42">
    <mergeCell ref="K2:L2"/>
    <mergeCell ref="E15:F15"/>
    <mergeCell ref="E17:F17"/>
    <mergeCell ref="B15:C15"/>
    <mergeCell ref="B17:C17"/>
    <mergeCell ref="B12:C12"/>
    <mergeCell ref="H12:I12"/>
    <mergeCell ref="E12:F12"/>
    <mergeCell ref="H13:I13"/>
    <mergeCell ref="H15:I15"/>
    <mergeCell ref="H17:I17"/>
    <mergeCell ref="E13:F13"/>
    <mergeCell ref="K13:L19"/>
    <mergeCell ref="K5:L6"/>
    <mergeCell ref="K7:L8"/>
    <mergeCell ref="H6:J6"/>
    <mergeCell ref="H4:J4"/>
    <mergeCell ref="A2:J2"/>
    <mergeCell ref="B19:C19"/>
    <mergeCell ref="B35:C35"/>
    <mergeCell ref="E35:F35"/>
    <mergeCell ref="H35:I35"/>
    <mergeCell ref="H23:I23"/>
    <mergeCell ref="E23:F23"/>
    <mergeCell ref="B23:C23"/>
    <mergeCell ref="E19:F19"/>
    <mergeCell ref="H5:J5"/>
    <mergeCell ref="K30:L32"/>
    <mergeCell ref="K42:L44"/>
    <mergeCell ref="K49:L51"/>
    <mergeCell ref="C5:E5"/>
    <mergeCell ref="C7:E7"/>
    <mergeCell ref="H7:J7"/>
    <mergeCell ref="H8:J8"/>
    <mergeCell ref="H9:J9"/>
    <mergeCell ref="B13:C13"/>
    <mergeCell ref="H19:I19"/>
    <mergeCell ref="A50:D50"/>
    <mergeCell ref="F49:I51"/>
    <mergeCell ref="C8:E8"/>
    <mergeCell ref="B49:C49"/>
    <mergeCell ref="B48:C48"/>
  </mergeCells>
  <phoneticPr fontId="1" type="noConversion"/>
  <conditionalFormatting sqref="B13 D14 D16 D18 G14 G16 G18 D19:G20 B15 B17 B19 D13:H13 D15:H15 D17:H17 H19">
    <cfRule type="duplicateValues" dxfId="31" priority="230"/>
  </conditionalFormatting>
  <conditionalFormatting sqref="B30:B32">
    <cfRule type="cellIs" dxfId="29" priority="18" operator="equal">
      <formula>C30</formula>
    </cfRule>
  </conditionalFormatting>
  <conditionalFormatting sqref="B42:B44">
    <cfRule type="cellIs" dxfId="28" priority="11" operator="equal">
      <formula>C42</formula>
    </cfRule>
  </conditionalFormatting>
  <conditionalFormatting sqref="B30:C31">
    <cfRule type="cellIs" priority="15" operator="equal">
      <formula>0</formula>
    </cfRule>
  </conditionalFormatting>
  <conditionalFormatting sqref="B30:C32">
    <cfRule type="cellIs" dxfId="27" priority="19" operator="equal">
      <formula>21</formula>
    </cfRule>
    <cfRule type="containsText" dxfId="26" priority="20" operator="containsText" text="C">
      <formula>NOT(ISERROR(SEARCH("C",B30)))</formula>
    </cfRule>
  </conditionalFormatting>
  <conditionalFormatting sqref="B32:C32">
    <cfRule type="cellIs" priority="16" stopIfTrue="1" operator="equal">
      <formula>0</formula>
    </cfRule>
  </conditionalFormatting>
  <conditionalFormatting sqref="B42:C43">
    <cfRule type="cellIs" priority="8" operator="equal">
      <formula>0</formula>
    </cfRule>
  </conditionalFormatting>
  <conditionalFormatting sqref="B42:C44">
    <cfRule type="cellIs" dxfId="24" priority="12" operator="equal">
      <formula>21</formula>
    </cfRule>
    <cfRule type="containsText" dxfId="23" priority="13" operator="containsText" text="C">
      <formula>NOT(ISERROR(SEARCH("C",B42)))</formula>
    </cfRule>
  </conditionalFormatting>
  <conditionalFormatting sqref="B44:C44">
    <cfRule type="cellIs" priority="9" stopIfTrue="1" operator="equal">
      <formula>0</formula>
    </cfRule>
  </conditionalFormatting>
  <conditionalFormatting sqref="C30:C32">
    <cfRule type="cellIs" dxfId="21" priority="17" operator="equal">
      <formula>B30</formula>
    </cfRule>
  </conditionalFormatting>
  <conditionalFormatting sqref="C42:C44">
    <cfRule type="cellIs" dxfId="20" priority="10" operator="equal">
      <formula>B42</formula>
    </cfRule>
  </conditionalFormatting>
  <conditionalFormatting sqref="E30:E32">
    <cfRule type="cellIs" dxfId="19" priority="25" operator="equal">
      <formula>F30</formula>
    </cfRule>
  </conditionalFormatting>
  <conditionalFormatting sqref="E42:E44">
    <cfRule type="cellIs" dxfId="18" priority="4" operator="equal">
      <formula>F42</formula>
    </cfRule>
  </conditionalFormatting>
  <conditionalFormatting sqref="E30:F31">
    <cfRule type="cellIs" priority="22" operator="equal">
      <formula>0</formula>
    </cfRule>
  </conditionalFormatting>
  <conditionalFormatting sqref="E30:F32">
    <cfRule type="containsText" dxfId="17" priority="27" operator="containsText" text="C">
      <formula>NOT(ISERROR(SEARCH("C",E30)))</formula>
    </cfRule>
    <cfRule type="cellIs" dxfId="15" priority="26" operator="equal">
      <formula>21</formula>
    </cfRule>
  </conditionalFormatting>
  <conditionalFormatting sqref="E32:F32">
    <cfRule type="cellIs" priority="23" stopIfTrue="1" operator="equal">
      <formula>0</formula>
    </cfRule>
  </conditionalFormatting>
  <conditionalFormatting sqref="E42:F43">
    <cfRule type="cellIs" priority="1" operator="equal">
      <formula>0</formula>
    </cfRule>
  </conditionalFormatting>
  <conditionalFormatting sqref="E42:F44">
    <cfRule type="cellIs" dxfId="13" priority="5" operator="equal">
      <formula>21</formula>
    </cfRule>
    <cfRule type="containsText" dxfId="12" priority="6" operator="containsText" text="C">
      <formula>NOT(ISERROR(SEARCH("C",E42)))</formula>
    </cfRule>
  </conditionalFormatting>
  <conditionalFormatting sqref="E44:F44">
    <cfRule type="cellIs" priority="2" stopIfTrue="1" operator="equal">
      <formula>0</formula>
    </cfRule>
  </conditionalFormatting>
  <conditionalFormatting sqref="F30:F32">
    <cfRule type="cellIs" dxfId="11" priority="24" operator="equal">
      <formula>E30</formula>
    </cfRule>
  </conditionalFormatting>
  <conditionalFormatting sqref="F42:F44">
    <cfRule type="cellIs" dxfId="10" priority="3" operator="equal">
      <formula>E42</formula>
    </cfRule>
  </conditionalFormatting>
  <conditionalFormatting sqref="H30:H32">
    <cfRule type="cellIs" dxfId="9" priority="32" operator="equal">
      <formula>I30</formula>
    </cfRule>
  </conditionalFormatting>
  <conditionalFormatting sqref="H42:H44">
    <cfRule type="cellIs" dxfId="8" priority="53" operator="equal">
      <formula>I42</formula>
    </cfRule>
  </conditionalFormatting>
  <conditionalFormatting sqref="H30:I31">
    <cfRule type="cellIs" priority="29" operator="equal">
      <formula>0</formula>
    </cfRule>
  </conditionalFormatting>
  <conditionalFormatting sqref="H30:I32">
    <cfRule type="cellIs" dxfId="7" priority="33" operator="equal">
      <formula>21</formula>
    </cfRule>
    <cfRule type="containsText" dxfId="6" priority="34" operator="containsText" text="C">
      <formula>NOT(ISERROR(SEARCH("C",H30)))</formula>
    </cfRule>
  </conditionalFormatting>
  <conditionalFormatting sqref="H32:I32">
    <cfRule type="cellIs" priority="30" stopIfTrue="1" operator="equal">
      <formula>0</formula>
    </cfRule>
  </conditionalFormatting>
  <conditionalFormatting sqref="H42:I43">
    <cfRule type="cellIs" priority="50" operator="equal">
      <formula>0</formula>
    </cfRule>
  </conditionalFormatting>
  <conditionalFormatting sqref="H42:I44">
    <cfRule type="containsText" dxfId="4" priority="55" operator="containsText" text="C">
      <formula>NOT(ISERROR(SEARCH("C",H42)))</formula>
    </cfRule>
    <cfRule type="cellIs" dxfId="2" priority="54" operator="equal">
      <formula>21</formula>
    </cfRule>
  </conditionalFormatting>
  <conditionalFormatting sqref="H44:I44">
    <cfRule type="cellIs" priority="51" stopIfTrue="1" operator="equal">
      <formula>0</formula>
    </cfRule>
  </conditionalFormatting>
  <conditionalFormatting sqref="I30:I32">
    <cfRule type="cellIs" dxfId="1" priority="31" operator="equal">
      <formula>H30</formula>
    </cfRule>
  </conditionalFormatting>
  <conditionalFormatting sqref="I42:I44">
    <cfRule type="cellIs" dxfId="0" priority="52" operator="equal">
      <formula>H42</formula>
    </cfRule>
  </conditionalFormatting>
  <hyperlinks>
    <hyperlink ref="K7" r:id="rId1" xr:uid="{2711A9B2-E916-9649-8ED4-9380AD629808}"/>
  </hyperlinks>
  <pageMargins left="0.7" right="0.7" top="0.75" bottom="0.75" header="0.3" footer="0.3"/>
  <pageSetup paperSize="9" scale="43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33" operator="beginsWith" id="{BC7A6AEA-EA89-2D43-93CA-9C9F61EECBC3}">
            <xm:f>LEFT(A2,LEN("-"))="-"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beginsWith" priority="635" stopIfTrue="1" operator="beginsWith" id="{C909F1F7-1C71-6843-A1B6-FED350FFCBBE}">
            <xm:f>LEFT(B13,LEN("-"))="-"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 H13 B15 H15 B17 H17 B19 H19</xm:sqref>
        </x14:conditionalFormatting>
        <x14:conditionalFormatting xmlns:xm="http://schemas.microsoft.com/office/excel/2006/main">
          <x14:cfRule type="containsText" priority="21" operator="containsText" id="{7E0C03E3-41CF-B14A-A52D-DFCB63DEAACC}">
            <xm:f>NOT(ISERROR(SEARCH("-",B30)))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B30:C32</xm:sqref>
        </x14:conditionalFormatting>
        <x14:conditionalFormatting xmlns:xm="http://schemas.microsoft.com/office/excel/2006/main">
          <x14:cfRule type="containsText" priority="14" operator="containsText" id="{9853A1AA-F4B1-A346-9364-08A9F9ECBC6F}">
            <xm:f>NOT(ISERROR(SEARCH("-",B42)))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B42:C44</xm:sqref>
        </x14:conditionalFormatting>
        <x14:conditionalFormatting xmlns:xm="http://schemas.microsoft.com/office/excel/2006/main">
          <x14:cfRule type="containsText" priority="28" operator="containsText" id="{5F02417A-31D6-B24E-9163-63FED7C7AE55}">
            <xm:f>NOT(ISERROR(SEARCH("-",E30)))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E30:F32</xm:sqref>
        </x14:conditionalFormatting>
        <x14:conditionalFormatting xmlns:xm="http://schemas.microsoft.com/office/excel/2006/main">
          <x14:cfRule type="containsText" priority="7" operator="containsText" id="{7BC30C33-93C6-1743-A78C-060EC944DF24}">
            <xm:f>NOT(ISERROR(SEARCH("-",E42)))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E42:F44</xm:sqref>
        </x14:conditionalFormatting>
        <x14:conditionalFormatting xmlns:xm="http://schemas.microsoft.com/office/excel/2006/main">
          <x14:cfRule type="containsText" priority="35" operator="containsText" id="{763DB0F1-F0EC-5741-A016-F5EA82C858F7}">
            <xm:f>NOT(ISERROR(SEARCH("-",H30)))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H30:I32</xm:sqref>
        </x14:conditionalFormatting>
        <x14:conditionalFormatting xmlns:xm="http://schemas.microsoft.com/office/excel/2006/main">
          <x14:cfRule type="containsText" priority="56" operator="containsText" id="{1B541629-5C7A-3948-A556-9A27EBC3F550}">
            <xm:f>NOT(ISERROR(SEARCH("-",H42)))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H42:I44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E4DFD5E-EAA3-AE42-B904-7B5DEB889D74}">
          <x14:formula1>
            <xm:f>Teams!$J$4:$J$35</xm:f>
          </x14:formula1>
          <xm:sqref>H42:I44 E30:F32 B42:C44 H30:I32 B30:C32 E42:F44</xm:sqref>
        </x14:dataValidation>
        <x14:dataValidation type="list" allowBlank="1" showInputMessage="1" showErrorMessage="1" xr:uid="{F79154ED-7050-D04F-BC80-E0ABEDDB43B6}">
          <x14:formula1>
            <xm:f>Teams!$A$4:$A$106</xm:f>
          </x14:formula1>
          <xm:sqref>A2</xm:sqref>
        </x14:dataValidation>
        <x14:dataValidation type="list" allowBlank="1" showInputMessage="1" showErrorMessage="1" xr:uid="{7EC0860A-9D6E-AB42-86E1-B11F1CC4E929}">
          <x14:formula1>
            <xm:f>_xlfn.XLOOKUP($F$7,Teams!$V$3:$DT$3,Teams!$V$3:$DT$186)</xm:f>
          </x14:formula1>
          <xm:sqref>B13 B17 B15 B19</xm:sqref>
        </x14:dataValidation>
        <x14:dataValidation type="list" allowBlank="1" showInputMessage="1" showErrorMessage="1" xr:uid="{E744DA47-8DC5-1449-B509-DF8690C4D8AF}">
          <x14:formula1>
            <xm:f>_xlfn.XLOOKUP($F$8,Teams!$V$3:$DT$3,Teams!$V$3:$DT$186)</xm:f>
          </x14:formula1>
          <xm:sqref>H26:I26 H13:I13 H15:I15 H17:I17 H19:I19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Teams</vt:lpstr>
      <vt:lpstr>Test Code</vt:lpstr>
      <vt:lpstr>4s Score Card</vt:lpstr>
      <vt:lpstr>AIT_A</vt:lpstr>
      <vt:lpstr>AIT_B</vt:lpstr>
      <vt:lpstr>AIT_C</vt:lpstr>
      <vt:lpstr>Kondor</vt:lpstr>
      <vt:lpstr>St_Johns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Daren Russell</dc:creator>
  <cp:lastModifiedBy>Stuart Smith</cp:lastModifiedBy>
  <cp:lastPrinted>2024-10-06T13:50:27Z</cp:lastPrinted>
  <dcterms:created xsi:type="dcterms:W3CDTF">2024-08-30T09:53:45Z</dcterms:created>
  <dcterms:modified xsi:type="dcterms:W3CDTF">2025-02-06T23:54:53Z</dcterms:modified>
</cp:coreProperties>
</file>